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NAJBITNIJE\GRAD\FINANCIJSKI PLANOVI\PRORAČUN 2021-2023\"/>
    </mc:Choice>
  </mc:AlternateContent>
  <bookViews>
    <workbookView xWindow="0" yWindow="0" windowWidth="19200" windowHeight="12885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PRIHODA'!$A$1:$H$38</definedName>
  </definedNames>
  <calcPr calcId="152511"/>
</workbook>
</file>

<file path=xl/calcChain.xml><?xml version="1.0" encoding="utf-8"?>
<calcChain xmlns="http://schemas.openxmlformats.org/spreadsheetml/2006/main">
  <c r="G6" i="3" l="1"/>
  <c r="E6" i="3"/>
  <c r="G78" i="3"/>
  <c r="G82" i="3" l="1"/>
  <c r="G92" i="3" l="1"/>
  <c r="G24" i="2" l="1"/>
  <c r="F22" i="2"/>
  <c r="F13" i="2"/>
  <c r="E13" i="2"/>
  <c r="E18" i="2" s="1"/>
  <c r="D13" i="2"/>
  <c r="D20" i="2" s="1"/>
  <c r="C13" i="2"/>
  <c r="C21" i="2" s="1"/>
  <c r="G86" i="3"/>
  <c r="D35" i="3"/>
  <c r="C35" i="3" s="1"/>
  <c r="K35" i="3" s="1"/>
  <c r="L35" i="3" s="1"/>
  <c r="E57" i="3"/>
  <c r="C11" i="3"/>
  <c r="G85" i="3" l="1"/>
  <c r="E25" i="2" l="1"/>
  <c r="E31" i="2"/>
  <c r="B23" i="2"/>
  <c r="C126" i="3" l="1"/>
  <c r="C125" i="3"/>
  <c r="K125" i="3"/>
  <c r="L125" i="3" s="1"/>
  <c r="H124" i="3"/>
  <c r="C124" i="3" s="1"/>
  <c r="C64" i="3"/>
  <c r="C107" i="3"/>
  <c r="K107" i="3" s="1"/>
  <c r="L107" i="3" s="1"/>
  <c r="G106" i="3"/>
  <c r="C106" i="3" s="1"/>
  <c r="K106" i="3" s="1"/>
  <c r="L106" i="3" s="1"/>
  <c r="C75" i="3"/>
  <c r="C74" i="3"/>
  <c r="K75" i="3"/>
  <c r="L75" i="3" s="1"/>
  <c r="K74" i="3"/>
  <c r="L74" i="3" s="1"/>
  <c r="C115" i="3"/>
  <c r="K115" i="3" s="1"/>
  <c r="L115" i="3" s="1"/>
  <c r="H114" i="3"/>
  <c r="C114" i="3" s="1"/>
  <c r="K114" i="3" s="1"/>
  <c r="L114" i="3" s="1"/>
  <c r="C111" i="3"/>
  <c r="C62" i="3"/>
  <c r="C61" i="3"/>
  <c r="C60" i="3"/>
  <c r="C59" i="3"/>
  <c r="C58" i="3"/>
  <c r="C82" i="3"/>
  <c r="K82" i="3" s="1"/>
  <c r="L82" i="3" s="1"/>
  <c r="K124" i="3" l="1"/>
  <c r="L124" i="3" s="1"/>
  <c r="G36" i="2"/>
  <c r="F34" i="2"/>
  <c r="E30" i="2"/>
  <c r="E37" i="2" s="1"/>
  <c r="D32" i="2"/>
  <c r="C33" i="2"/>
  <c r="B35" i="2"/>
  <c r="F73" i="3" l="1"/>
  <c r="C73" i="3" s="1"/>
  <c r="K73" i="3" s="1"/>
  <c r="L73" i="3" s="1"/>
  <c r="K64" i="3" l="1"/>
  <c r="L64" i="3" s="1"/>
  <c r="K126" i="3"/>
  <c r="L126" i="3" s="1"/>
  <c r="K111" i="3"/>
  <c r="L111" i="3" s="1"/>
  <c r="K62" i="3"/>
  <c r="L62" i="3" s="1"/>
  <c r="K61" i="3"/>
  <c r="L61" i="3" s="1"/>
  <c r="K60" i="3"/>
  <c r="L60" i="3" s="1"/>
  <c r="K59" i="3"/>
  <c r="L59" i="3" s="1"/>
  <c r="K58" i="3"/>
  <c r="L58" i="3" s="1"/>
  <c r="H110" i="3" l="1"/>
  <c r="E63" i="3"/>
  <c r="C57" i="3" l="1"/>
  <c r="C110" i="3"/>
  <c r="K63" i="3"/>
  <c r="L63" i="3" s="1"/>
  <c r="C63" i="3"/>
  <c r="K57" i="3"/>
  <c r="L57" i="3" s="1"/>
  <c r="K110" i="3"/>
  <c r="L110" i="3" s="1"/>
  <c r="D20" i="3"/>
  <c r="H37" i="2" l="1"/>
  <c r="G37" i="2"/>
  <c r="F37" i="2"/>
  <c r="D37" i="2"/>
  <c r="C37" i="2"/>
  <c r="B37" i="2"/>
  <c r="H25" i="2"/>
  <c r="G25" i="2"/>
  <c r="F25" i="2"/>
  <c r="D25" i="2"/>
  <c r="C25" i="2"/>
  <c r="B25" i="2"/>
  <c r="H13" i="2"/>
  <c r="G13" i="2"/>
  <c r="B13" i="2"/>
  <c r="C84" i="3"/>
  <c r="K84" i="3" s="1"/>
  <c r="L84" i="3" s="1"/>
  <c r="C80" i="3"/>
  <c r="K80" i="3" s="1"/>
  <c r="L80" i="3" s="1"/>
  <c r="C83" i="3"/>
  <c r="K83" i="3" s="1"/>
  <c r="L83" i="3" s="1"/>
  <c r="C79" i="3"/>
  <c r="K79" i="3" s="1"/>
  <c r="L79" i="3" s="1"/>
  <c r="C129" i="3"/>
  <c r="K129" i="3" s="1"/>
  <c r="L129" i="3" s="1"/>
  <c r="I128" i="3"/>
  <c r="C122" i="3"/>
  <c r="K122" i="3" s="1"/>
  <c r="L122" i="3" s="1"/>
  <c r="C121" i="3"/>
  <c r="K121" i="3" s="1"/>
  <c r="L121" i="3" s="1"/>
  <c r="C120" i="3"/>
  <c r="K120" i="3" s="1"/>
  <c r="L120" i="3" s="1"/>
  <c r="C119" i="3"/>
  <c r="K119" i="3" s="1"/>
  <c r="L119" i="3" s="1"/>
  <c r="H118" i="3"/>
  <c r="D50" i="3"/>
  <c r="C50" i="3" s="1"/>
  <c r="K50" i="3" s="1"/>
  <c r="L50" i="3" s="1"/>
  <c r="C54" i="3"/>
  <c r="K54" i="3" s="1"/>
  <c r="L54" i="3" s="1"/>
  <c r="C53" i="3"/>
  <c r="K53" i="3" s="1"/>
  <c r="L53" i="3" s="1"/>
  <c r="C52" i="3"/>
  <c r="K52" i="3" s="1"/>
  <c r="L52" i="3" s="1"/>
  <c r="C51" i="3"/>
  <c r="K51" i="3" s="1"/>
  <c r="L51" i="3" s="1"/>
  <c r="C103" i="3"/>
  <c r="K103" i="3" s="1"/>
  <c r="L103" i="3" s="1"/>
  <c r="C102" i="3"/>
  <c r="K102" i="3" s="1"/>
  <c r="L102" i="3" s="1"/>
  <c r="C101" i="3"/>
  <c r="K101" i="3" s="1"/>
  <c r="L101" i="3" s="1"/>
  <c r="C100" i="3"/>
  <c r="K100" i="3" s="1"/>
  <c r="L100" i="3" s="1"/>
  <c r="C99" i="3"/>
  <c r="K99" i="3" s="1"/>
  <c r="L99" i="3" s="1"/>
  <c r="G98" i="3"/>
  <c r="C98" i="3" s="1"/>
  <c r="K98" i="3" s="1"/>
  <c r="L98" i="3" s="1"/>
  <c r="C90" i="3"/>
  <c r="K90" i="3" s="1"/>
  <c r="L90" i="3" s="1"/>
  <c r="C89" i="3"/>
  <c r="K89" i="3" s="1"/>
  <c r="L89" i="3" s="1"/>
  <c r="C88" i="3"/>
  <c r="K88" i="3" s="1"/>
  <c r="L88" i="3" s="1"/>
  <c r="C87" i="3"/>
  <c r="K87" i="3" s="1"/>
  <c r="L87" i="3" s="1"/>
  <c r="C85" i="3"/>
  <c r="K85" i="3" s="1"/>
  <c r="L85" i="3" s="1"/>
  <c r="C70" i="3"/>
  <c r="K70" i="3" s="1"/>
  <c r="L70" i="3" s="1"/>
  <c r="C69" i="3"/>
  <c r="K69" i="3" s="1"/>
  <c r="L69" i="3" s="1"/>
  <c r="F68" i="3"/>
  <c r="F6" i="3" s="1"/>
  <c r="C24" i="3"/>
  <c r="K24" i="3" s="1"/>
  <c r="L24" i="3" s="1"/>
  <c r="C23" i="3"/>
  <c r="K23" i="3" s="1"/>
  <c r="L23" i="3" s="1"/>
  <c r="C22" i="3"/>
  <c r="K22" i="3" s="1"/>
  <c r="L22" i="3" s="1"/>
  <c r="C21" i="3"/>
  <c r="K21" i="3" s="1"/>
  <c r="L21" i="3" s="1"/>
  <c r="D41" i="3"/>
  <c r="C41" i="3" s="1"/>
  <c r="K41" i="3" s="1"/>
  <c r="L41" i="3" s="1"/>
  <c r="C42" i="3"/>
  <c r="K42" i="3" s="1"/>
  <c r="L42" i="3" s="1"/>
  <c r="D45" i="3"/>
  <c r="C45" i="3" s="1"/>
  <c r="K45" i="3" s="1"/>
  <c r="L45" i="3" s="1"/>
  <c r="C46" i="3"/>
  <c r="K46" i="3" s="1"/>
  <c r="L46" i="3" s="1"/>
  <c r="C36" i="3"/>
  <c r="K36" i="3" s="1"/>
  <c r="L36" i="3" s="1"/>
  <c r="C37" i="3"/>
  <c r="K37" i="3" s="1"/>
  <c r="L37" i="3" s="1"/>
  <c r="C17" i="3"/>
  <c r="K17" i="3" s="1"/>
  <c r="L17" i="3" s="1"/>
  <c r="D16" i="3"/>
  <c r="C16" i="3" s="1"/>
  <c r="K16" i="3" s="1"/>
  <c r="L16" i="3" s="1"/>
  <c r="C32" i="3"/>
  <c r="K32" i="3" s="1"/>
  <c r="L32" i="3" s="1"/>
  <c r="C31" i="3"/>
  <c r="K31" i="3" s="1"/>
  <c r="L31" i="3" s="1"/>
  <c r="C30" i="3"/>
  <c r="K30" i="3" s="1"/>
  <c r="L30" i="3" s="1"/>
  <c r="C29" i="3"/>
  <c r="K29" i="3" s="1"/>
  <c r="L29" i="3" s="1"/>
  <c r="C28" i="3"/>
  <c r="K28" i="3" s="1"/>
  <c r="L28" i="3" s="1"/>
  <c r="D27" i="3"/>
  <c r="C13" i="3"/>
  <c r="K13" i="3" s="1"/>
  <c r="L13" i="3" s="1"/>
  <c r="C12" i="3"/>
  <c r="K12" i="3" s="1"/>
  <c r="L12" i="3" s="1"/>
  <c r="C10" i="3"/>
  <c r="K10" i="3" s="1"/>
  <c r="L10" i="3" s="1"/>
  <c r="D9" i="3"/>
  <c r="B14" i="2" l="1"/>
  <c r="D6" i="3"/>
  <c r="C128" i="3"/>
  <c r="K128" i="3" s="1"/>
  <c r="L128" i="3" s="1"/>
  <c r="I6" i="3"/>
  <c r="C118" i="3"/>
  <c r="K118" i="3" s="1"/>
  <c r="L118" i="3" s="1"/>
  <c r="H6" i="3"/>
  <c r="C78" i="3"/>
  <c r="K78" i="3" s="1"/>
  <c r="L78" i="3" s="1"/>
  <c r="C68" i="3"/>
  <c r="K68" i="3" s="1"/>
  <c r="L68" i="3" s="1"/>
  <c r="C27" i="3"/>
  <c r="K27" i="3" s="1"/>
  <c r="L27" i="3" s="1"/>
  <c r="C20" i="3"/>
  <c r="K20" i="3" s="1"/>
  <c r="L20" i="3" s="1"/>
  <c r="H22" i="4"/>
  <c r="G22" i="4"/>
  <c r="F22" i="4"/>
  <c r="H10" i="4"/>
  <c r="G10" i="4"/>
  <c r="F10" i="4"/>
  <c r="H7" i="4"/>
  <c r="G7" i="4"/>
  <c r="F7" i="4"/>
  <c r="B38" i="2"/>
  <c r="C9" i="3"/>
  <c r="K9" i="3" s="1"/>
  <c r="L9" i="3" s="1"/>
  <c r="C6" i="3" l="1"/>
  <c r="K6" i="3" s="1"/>
  <c r="L6" i="3" s="1"/>
  <c r="H13" i="4"/>
  <c r="H24" i="4" s="1"/>
  <c r="G13" i="4"/>
  <c r="G24" i="4" s="1"/>
  <c r="F13" i="4"/>
  <c r="F24" i="4" s="1"/>
  <c r="B26" i="2"/>
</calcChain>
</file>

<file path=xl/sharedStrings.xml><?xml version="1.0" encoding="utf-8"?>
<sst xmlns="http://schemas.openxmlformats.org/spreadsheetml/2006/main" count="223" uniqueCount="118">
  <si>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</si>
  <si>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</si>
  <si>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</si>
  <si>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</si>
  <si>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</si>
  <si>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</si>
  <si>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</si>
  <si>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</si>
  <si>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</si>
  <si>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</si>
  <si>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</si>
  <si>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</si>
  <si>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</si>
  <si>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</si>
  <si>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</si>
  <si>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</si>
  <si>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</si>
  <si>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</si>
  <si>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</si>
  <si>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</si>
  <si>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</si>
  <si>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</si>
  <si>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</si>
  <si>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</si>
  <si>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</si>
  <si>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</si>
  <si>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</si>
  <si>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</si>
  <si>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</si>
  <si>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</si>
  <si>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</si>
  <si>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</si>
  <si>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</si>
  <si>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</si>
  <si>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</si>
  <si>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</si>
  <si>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</si>
  <si>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</si>
  <si>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</si>
  <si>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</si>
  <si>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</si>
  <si>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</si>
  <si>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</si>
  <si>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</si>
  <si>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RAZDJEL 105 UPRAVNI ODJEL ZA DRUŠTVENE DJELATNOSTI</t>
  </si>
  <si>
    <t>GLAVA 03 OSNOVNE ŠKOLE</t>
  </si>
  <si>
    <t>PRORAČUNSKI KORISNIK:OŠ AUGUST ŠENOA</t>
  </si>
  <si>
    <t>Program 1060 REDOVNA DJELATNOST OSNOVNIH ŠKOLA</t>
  </si>
  <si>
    <t>Aktivnost A106001</t>
  </si>
  <si>
    <t>FINANCIRANJE TEMELJEM KRITERIJA</t>
  </si>
  <si>
    <t>Izvor 1.1.</t>
  </si>
  <si>
    <t>OPĆI PRIHODI I PRIMITCI (NENAMJENSKI)</t>
  </si>
  <si>
    <t>Izvor 1.2.</t>
  </si>
  <si>
    <t>DEC FUNKCIJA-FINANCIRANJE TEMELJEM KRITERIJA</t>
  </si>
  <si>
    <t>Aktivnost A106002</t>
  </si>
  <si>
    <t>FINANCIRANJE TEMELJEM STVARNIH TROŠKOVA</t>
  </si>
  <si>
    <t>DEC FUNKCIJA-FINANCIRANJE TEMELJEM STVARNIH TROŠKOVA</t>
  </si>
  <si>
    <t>Aktivnost A106003</t>
  </si>
  <si>
    <t>INVESTICIJSKO ODRŽAVANJE</t>
  </si>
  <si>
    <t>DEC FUNKCIJA-INVESTICIJSKO ODRŽAVANJE</t>
  </si>
  <si>
    <t>Program 1062 ULAGANJE U OBJEKTE OSNOVNIH ŠKOLA</t>
  </si>
  <si>
    <t>OPREMANJE ŠKOLA</t>
  </si>
  <si>
    <t>Decentraliziranja funkcija-osnovno školstvo</t>
  </si>
  <si>
    <t>Izvor 2.2.</t>
  </si>
  <si>
    <t>Aktivnost A106004</t>
  </si>
  <si>
    <t>PRODUŽENI BORAVAK</t>
  </si>
  <si>
    <t>Izvor 3.9.1.</t>
  </si>
  <si>
    <t>PRIHODI PO POSEBNIM PROPISIMA-PRORAČUNSKI KORISNICI</t>
  </si>
  <si>
    <t>Aktivnost A106005</t>
  </si>
  <si>
    <t>ŠKOLSKA KUHINJA</t>
  </si>
  <si>
    <t>UČENIČKE EKSKURZIJE</t>
  </si>
  <si>
    <t>TEKUĆE DONACIJE-PRORAČUNSKI KORISNICI</t>
  </si>
  <si>
    <t>Izvor 4.1.1.</t>
  </si>
  <si>
    <t>TEKUĆE POMOĆI IZ DRŽAVNOG PRORAČUNA-PRORAČUNSKI KORISNICI</t>
  </si>
  <si>
    <t>Aktivnost A106009</t>
  </si>
  <si>
    <t>TEKUĆE POMOĆI IZ ŽUPANIJSKOG PRORAČUNA-PRORAČUNSKI KORISNICI</t>
  </si>
  <si>
    <t>DECENTRALIZIRANA FUNKCIJA-OSNOVNO ŠKOLSTVO</t>
  </si>
  <si>
    <t>Izvor 5.2.1.</t>
  </si>
  <si>
    <t>KAPITALNE DONACIJE-PRORAČUNSKI KORISNICI</t>
  </si>
  <si>
    <t>KAZALIŠNA DRUŽINA</t>
  </si>
  <si>
    <t>Izvor 6.5.</t>
  </si>
  <si>
    <t>PRIHOD OD NEFIN. IMOVINE I NAKNADE ŠTETE-PRORAČUNSKI KORISNICI</t>
  </si>
  <si>
    <t>Izvor 1.1.2.</t>
  </si>
  <si>
    <t>OPĆI PRIHODI (PRORAČUNSKI KORISNICI)</t>
  </si>
  <si>
    <t>Aktivnost A106202</t>
  </si>
  <si>
    <t>VLASTITI PRIHODI-PRORAČUNSKI KORISNICI</t>
  </si>
  <si>
    <t>Izvor 5.1.2.</t>
  </si>
  <si>
    <t>POMOĆNICI U NASTAVI</t>
  </si>
  <si>
    <t>Izvor 4.2.2.</t>
  </si>
  <si>
    <t>PROJEKCIJA PLANA ZA 2022.</t>
  </si>
  <si>
    <t>Aktivnost A106106</t>
  </si>
  <si>
    <t>Program 1061 POSEBNI PROGRAMI OSNOVNIH ŠKOLA</t>
  </si>
  <si>
    <t>Aktivnost A106103</t>
  </si>
  <si>
    <t>Aktivnost A106104</t>
  </si>
  <si>
    <t>STRUČNA VIJEĆA, MENTORSTVA, NATJECANJA, STRUČNI ISPITI I KURIKULARNA REFORMA</t>
  </si>
  <si>
    <t>Aktivnost A106109</t>
  </si>
  <si>
    <t>Pomoći-PK Osnovne škole</t>
  </si>
  <si>
    <t>OSTALI RASHODI ZA ZAPOSLENE U OSNOVNIM ŠKOLAMA</t>
  </si>
  <si>
    <t>Aktivnost A106102</t>
  </si>
  <si>
    <t>Aktivnost T106104</t>
  </si>
  <si>
    <t>PROJEKT ERASMUS</t>
  </si>
  <si>
    <t>Izvor 4.6.1.</t>
  </si>
  <si>
    <t>TEKUĆE POMOĆI TEM. PRIJENOSA-PRORAČUNSKI KORISNICI</t>
  </si>
  <si>
    <t>2022.</t>
  </si>
  <si>
    <t>PRIJEDLOG PLANA ZA 2021.</t>
  </si>
  <si>
    <t>PROJEKCIJA PLANA ZA 2023.</t>
  </si>
  <si>
    <t>RASHODI ZA ZAPOSLENE U OSNOVNIM ŠKOLAMA</t>
  </si>
  <si>
    <t>UREĐENJE I OPREMANJE ŠKOLA</t>
  </si>
  <si>
    <t>Knjige,umjetnička djela i ostale izložbene vrijednosti</t>
  </si>
  <si>
    <t>FINANCIRANJEM TEMELJEM STVARNIH TROŠKOVA</t>
  </si>
  <si>
    <t>Ukupno prihodi i primici za 2022.</t>
  </si>
  <si>
    <t>2023.</t>
  </si>
  <si>
    <t>Ukupno prihodi i primici za 2023.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</si>
  <si>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</si>
  <si>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Naknade građanima i kućanstvima u naravi</t>
  </si>
  <si>
    <t>Prijedlog plana 
za 2021.</t>
  </si>
  <si>
    <t>Projekcija plana
za 2022.</t>
  </si>
  <si>
    <t>Projekcija plana 
za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</si>
</sst>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34" fillId="0" borderId="0"/>
    <xf numFmtId="0" fontId="13" fillId="0" borderId="7" applyNumberFormat="0" applyFill="0" applyAlignment="0" applyProtection="0"/>
  </cellStyleXfs>
  <cellXfs count="212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" fontId="15" fillId="0" borderId="15" xfId="0" applyNumberFormat="1" applyFont="1" applyBorder="1" applyAlignment="1">
      <alignment wrapText="1"/>
    </xf>
    <xf numFmtId="3" fontId="14" fillId="0" borderId="16" xfId="0" applyNumberFormat="1" applyFont="1" applyBorder="1"/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9" xfId="0" quotePrefix="1" applyFont="1" applyBorder="1" applyAlignment="1">
      <alignment horizontal="left" vertical="center" wrapText="1"/>
    </xf>
    <xf numFmtId="0" fontId="23" fillId="0" borderId="9" xfId="0" quotePrefix="1" applyFont="1" applyBorder="1" applyAlignment="1">
      <alignment horizontal="center" vertical="center" wrapText="1"/>
    </xf>
    <xf numFmtId="0" fontId="20" fillId="0" borderId="9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1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center" wrapText="1"/>
    </xf>
    <xf numFmtId="0" fontId="27" fillId="0" borderId="9" xfId="0" quotePrefix="1" applyNumberFormat="1" applyFont="1" applyFill="1" applyBorder="1" applyAlignment="1" applyProtection="1">
      <alignment horizontal="left"/>
    </xf>
    <xf numFmtId="0" fontId="20" fillId="0" borderId="10" xfId="0" applyNumberFormat="1" applyFont="1" applyFill="1" applyBorder="1" applyAlignment="1" applyProtection="1">
      <alignment horizont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/>
    </xf>
    <xf numFmtId="3" fontId="27" fillId="0" borderId="10" xfId="0" applyNumberFormat="1" applyFont="1" applyFill="1" applyBorder="1" applyAlignment="1" applyProtection="1">
      <alignment horizontal="right" wrapText="1"/>
    </xf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8" xfId="0" applyNumberFormat="1" applyFont="1" applyFill="1" applyBorder="1" applyAlignment="1">
      <alignment horizontal="right" vertical="top" wrapText="1"/>
    </xf>
    <xf numFmtId="1" fontId="15" fillId="19" borderId="20" xfId="0" applyNumberFormat="1" applyFont="1" applyFill="1" applyBorder="1" applyAlignment="1">
      <alignment horizontal="left" wrapText="1"/>
    </xf>
    <xf numFmtId="1" fontId="15" fillId="0" borderId="8" xfId="0" applyNumberFormat="1" applyFont="1" applyFill="1" applyBorder="1" applyAlignment="1">
      <alignment horizontal="right" vertical="top" wrapText="1"/>
    </xf>
    <xf numFmtId="1" fontId="15" fillId="0" borderId="20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20" borderId="19" xfId="0" applyFont="1" applyFill="1" applyBorder="1" applyAlignment="1">
      <alignment horizontal="left"/>
    </xf>
    <xf numFmtId="3" fontId="27" fillId="20" borderId="10" xfId="0" applyNumberFormat="1" applyFont="1" applyFill="1" applyBorder="1" applyAlignment="1">
      <alignment horizontal="right"/>
    </xf>
    <xf numFmtId="3" fontId="27" fillId="20" borderId="10" xfId="0" applyNumberFormat="1" applyFont="1" applyFill="1" applyBorder="1" applyAlignment="1" applyProtection="1">
      <alignment horizontal="right" wrapText="1"/>
    </xf>
    <xf numFmtId="0" fontId="14" fillId="20" borderId="9" xfId="0" applyNumberFormat="1" applyFont="1" applyFill="1" applyBorder="1" applyAlignment="1" applyProtection="1"/>
    <xf numFmtId="3" fontId="27" fillId="0" borderId="10" xfId="0" applyNumberFormat="1" applyFont="1" applyFill="1" applyBorder="1" applyAlignment="1">
      <alignment horizontal="right"/>
    </xf>
    <xf numFmtId="3" fontId="27" fillId="21" borderId="19" xfId="0" quotePrefix="1" applyNumberFormat="1" applyFont="1" applyFill="1" applyBorder="1" applyAlignment="1">
      <alignment horizontal="right"/>
    </xf>
    <xf numFmtId="3" fontId="27" fillId="21" borderId="10" xfId="0" applyNumberFormat="1" applyFont="1" applyFill="1" applyBorder="1" applyAlignment="1" applyProtection="1">
      <alignment horizontal="right" wrapText="1"/>
    </xf>
    <xf numFmtId="3" fontId="27" fillId="20" borderId="19" xfId="0" quotePrefix="1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37" fillId="22" borderId="10" xfId="0" applyNumberFormat="1" applyFont="1" applyFill="1" applyBorder="1" applyAlignment="1" applyProtection="1">
      <alignment wrapText="1"/>
    </xf>
    <xf numFmtId="0" fontId="37" fillId="23" borderId="10" xfId="0" applyNumberFormat="1" applyFont="1" applyFill="1" applyBorder="1" applyAlignment="1" applyProtection="1">
      <alignment wrapText="1"/>
    </xf>
    <xf numFmtId="0" fontId="37" fillId="24" borderId="10" xfId="0" applyNumberFormat="1" applyFont="1" applyFill="1" applyBorder="1" applyAlignment="1" applyProtection="1">
      <alignment wrapText="1"/>
    </xf>
    <xf numFmtId="0" fontId="20" fillId="25" borderId="10" xfId="0" applyNumberFormat="1" applyFont="1" applyFill="1" applyBorder="1" applyAlignment="1" applyProtection="1">
      <alignment wrapText="1"/>
    </xf>
    <xf numFmtId="0" fontId="38" fillId="25" borderId="10" xfId="0" applyNumberFormat="1" applyFont="1" applyFill="1" applyBorder="1" applyAlignment="1" applyProtection="1">
      <alignment wrapText="1"/>
    </xf>
    <xf numFmtId="0" fontId="40" fillId="25" borderId="10" xfId="0" applyNumberFormat="1" applyFont="1" applyFill="1" applyBorder="1" applyAlignment="1" applyProtection="1">
      <alignment wrapText="1"/>
    </xf>
    <xf numFmtId="0" fontId="37" fillId="21" borderId="10" xfId="0" applyNumberFormat="1" applyFont="1" applyFill="1" applyBorder="1" applyAlignment="1" applyProtection="1">
      <alignment wrapText="1"/>
    </xf>
    <xf numFmtId="0" fontId="40" fillId="25" borderId="10" xfId="0" applyNumberFormat="1" applyFont="1" applyFill="1" applyBorder="1" applyAlignment="1" applyProtection="1"/>
    <xf numFmtId="0" fontId="37" fillId="26" borderId="10" xfId="0" applyNumberFormat="1" applyFont="1" applyFill="1" applyBorder="1" applyAlignment="1" applyProtection="1">
      <alignment wrapText="1"/>
    </xf>
    <xf numFmtId="0" fontId="20" fillId="0" borderId="10" xfId="0" applyNumberFormat="1" applyFont="1" applyFill="1" applyBorder="1" applyAlignment="1" applyProtection="1">
      <alignment wrapText="1"/>
    </xf>
    <xf numFmtId="0" fontId="39" fillId="0" borderId="10" xfId="0" applyNumberFormat="1" applyFont="1" applyFill="1" applyBorder="1" applyAlignment="1" applyProtection="1">
      <alignment wrapText="1"/>
    </xf>
    <xf numFmtId="0" fontId="20" fillId="0" borderId="10" xfId="0" applyNumberFormat="1" applyFont="1" applyFill="1" applyBorder="1" applyAlignment="1" applyProtection="1"/>
    <xf numFmtId="0" fontId="19" fillId="18" borderId="23" xfId="0" applyNumberFormat="1" applyFont="1" applyFill="1" applyBorder="1" applyAlignment="1" applyProtection="1">
      <alignment horizontal="center" vertical="center" wrapText="1"/>
    </xf>
    <xf numFmtId="0" fontId="20" fillId="18" borderId="24" xfId="0" applyNumberFormat="1" applyFont="1" applyFill="1" applyBorder="1" applyAlignment="1" applyProtection="1">
      <alignment horizontal="center" vertical="center" wrapText="1"/>
    </xf>
    <xf numFmtId="0" fontId="19" fillId="18" borderId="24" xfId="0" applyNumberFormat="1" applyFont="1" applyFill="1" applyBorder="1" applyAlignment="1" applyProtection="1">
      <alignment horizontal="center" vertical="center" wrapText="1"/>
    </xf>
    <xf numFmtId="0" fontId="20" fillId="0" borderId="25" xfId="0" applyNumberFormat="1" applyFont="1" applyFill="1" applyBorder="1" applyAlignment="1" applyProtection="1">
      <alignment horizontal="center"/>
    </xf>
    <xf numFmtId="0" fontId="18" fillId="0" borderId="26" xfId="0" applyNumberFormat="1" applyFont="1" applyFill="1" applyBorder="1" applyAlignment="1" applyProtection="1">
      <alignment wrapText="1"/>
    </xf>
    <xf numFmtId="0" fontId="18" fillId="0" borderId="26" xfId="0" applyNumberFormat="1" applyFont="1" applyFill="1" applyBorder="1" applyAlignment="1" applyProtection="1"/>
    <xf numFmtId="0" fontId="18" fillId="0" borderId="27" xfId="0" applyNumberFormat="1" applyFont="1" applyFill="1" applyBorder="1" applyAlignment="1" applyProtection="1"/>
    <xf numFmtId="0" fontId="20" fillId="0" borderId="28" xfId="0" applyNumberFormat="1" applyFont="1" applyFill="1" applyBorder="1" applyAlignment="1" applyProtection="1">
      <alignment horizontal="center"/>
    </xf>
    <xf numFmtId="0" fontId="20" fillId="0" borderId="29" xfId="0" applyNumberFormat="1" applyFont="1" applyFill="1" applyBorder="1" applyAlignment="1" applyProtection="1"/>
    <xf numFmtId="0" fontId="18" fillId="0" borderId="10" xfId="0" applyNumberFormat="1" applyFont="1" applyFill="1" applyBorder="1" applyAlignment="1" applyProtection="1"/>
    <xf numFmtId="0" fontId="18" fillId="0" borderId="29" xfId="0" applyNumberFormat="1" applyFont="1" applyFill="1" applyBorder="1" applyAlignment="1" applyProtection="1"/>
    <xf numFmtId="0" fontId="20" fillId="25" borderId="28" xfId="0" applyNumberFormat="1" applyFont="1" applyFill="1" applyBorder="1" applyAlignment="1" applyProtection="1">
      <alignment horizontal="center"/>
    </xf>
    <xf numFmtId="0" fontId="38" fillId="25" borderId="28" xfId="0" applyNumberFormat="1" applyFont="1" applyFill="1" applyBorder="1" applyAlignment="1" applyProtection="1">
      <alignment horizontal="center"/>
    </xf>
    <xf numFmtId="0" fontId="40" fillId="25" borderId="28" xfId="0" applyNumberFormat="1" applyFont="1" applyFill="1" applyBorder="1" applyAlignment="1" applyProtection="1">
      <alignment horizontal="center"/>
    </xf>
    <xf numFmtId="0" fontId="39" fillId="0" borderId="28" xfId="0" applyNumberFormat="1" applyFont="1" applyFill="1" applyBorder="1" applyAlignment="1" applyProtection="1">
      <alignment horizontal="center"/>
    </xf>
    <xf numFmtId="0" fontId="39" fillId="0" borderId="10" xfId="0" applyNumberFormat="1" applyFont="1" applyFill="1" applyBorder="1" applyAlignment="1" applyProtection="1"/>
    <xf numFmtId="0" fontId="39" fillId="0" borderId="29" xfId="0" applyNumberFormat="1" applyFont="1" applyFill="1" applyBorder="1" applyAlignment="1" applyProtection="1"/>
    <xf numFmtId="0" fontId="18" fillId="0" borderId="28" xfId="0" applyNumberFormat="1" applyFont="1" applyFill="1" applyBorder="1" applyAlignment="1" applyProtection="1">
      <alignment horizontal="center"/>
    </xf>
    <xf numFmtId="0" fontId="18" fillId="0" borderId="10" xfId="0" applyNumberFormat="1" applyFont="1" applyFill="1" applyBorder="1" applyAlignment="1" applyProtection="1">
      <alignment wrapText="1"/>
    </xf>
    <xf numFmtId="0" fontId="37" fillId="0" borderId="10" xfId="0" applyNumberFormat="1" applyFont="1" applyFill="1" applyBorder="1" applyAlignment="1" applyProtection="1"/>
    <xf numFmtId="0" fontId="37" fillId="21" borderId="28" xfId="0" applyNumberFormat="1" applyFont="1" applyFill="1" applyBorder="1" applyAlignment="1" applyProtection="1">
      <alignment horizontal="center"/>
    </xf>
    <xf numFmtId="0" fontId="41" fillId="25" borderId="28" xfId="0" applyNumberFormat="1" applyFont="1" applyFill="1" applyBorder="1" applyAlignment="1" applyProtection="1">
      <alignment horizontal="center"/>
    </xf>
    <xf numFmtId="0" fontId="40" fillId="25" borderId="28" xfId="0" applyNumberFormat="1" applyFont="1" applyFill="1" applyBorder="1" applyAlignment="1" applyProtection="1">
      <alignment horizontal="left"/>
    </xf>
    <xf numFmtId="0" fontId="37" fillId="26" borderId="28" xfId="0" applyNumberFormat="1" applyFont="1" applyFill="1" applyBorder="1" applyAlignment="1" applyProtection="1">
      <alignment horizontal="center"/>
    </xf>
    <xf numFmtId="0" fontId="37" fillId="25" borderId="10" xfId="0" applyNumberFormat="1" applyFont="1" applyFill="1" applyBorder="1" applyAlignment="1" applyProtection="1">
      <alignment wrapText="1"/>
    </xf>
    <xf numFmtId="0" fontId="40" fillId="25" borderId="28" xfId="0" applyNumberFormat="1" applyFont="1" applyFill="1" applyBorder="1" applyAlignment="1" applyProtection="1">
      <alignment horizontal="center" wrapText="1"/>
    </xf>
    <xf numFmtId="0" fontId="40" fillId="25" borderId="10" xfId="0" applyNumberFormat="1" applyFont="1" applyFill="1" applyBorder="1" applyAlignment="1" applyProtection="1">
      <alignment horizontal="left"/>
    </xf>
    <xf numFmtId="0" fontId="40" fillId="25" borderId="10" xfId="0" applyNumberFormat="1" applyFont="1" applyFill="1" applyBorder="1" applyAlignment="1" applyProtection="1">
      <alignment horizontal="center"/>
    </xf>
    <xf numFmtId="0" fontId="16" fillId="18" borderId="10" xfId="0" applyNumberFormat="1" applyFont="1" applyFill="1" applyBorder="1" applyAlignment="1" applyProtection="1"/>
    <xf numFmtId="1" fontId="42" fillId="19" borderId="28" xfId="0" applyNumberFormat="1" applyFont="1" applyFill="1" applyBorder="1" applyAlignment="1">
      <alignment horizontal="left" wrapText="1"/>
    </xf>
    <xf numFmtId="0" fontId="4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1" fontId="14" fillId="0" borderId="28" xfId="0" applyNumberFormat="1" applyFont="1" applyBorder="1" applyAlignment="1">
      <alignment horizontal="left" wrapText="1"/>
    </xf>
    <xf numFmtId="3" fontId="14" fillId="0" borderId="10" xfId="0" applyNumberFormat="1" applyFont="1" applyBorder="1"/>
    <xf numFmtId="3" fontId="14" fillId="0" borderId="29" xfId="0" applyNumberFormat="1" applyFont="1" applyBorder="1"/>
    <xf numFmtId="1" fontId="14" fillId="0" borderId="30" xfId="0" applyNumberFormat="1" applyFont="1" applyBorder="1" applyAlignment="1">
      <alignment horizontal="left" wrapText="1"/>
    </xf>
    <xf numFmtId="3" fontId="14" fillId="0" borderId="31" xfId="0" applyNumberFormat="1" applyFont="1" applyBorder="1"/>
    <xf numFmtId="3" fontId="14" fillId="0" borderId="32" xfId="0" applyNumberFormat="1" applyFont="1" applyBorder="1"/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wrapText="1"/>
    </xf>
    <xf numFmtId="3" fontId="14" fillId="0" borderId="29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7" fillId="25" borderId="28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43" fillId="0" borderId="10" xfId="0" applyNumberFormat="1" applyFont="1" applyFill="1" applyBorder="1" applyAlignment="1" applyProtection="1"/>
    <xf numFmtId="0" fontId="44" fillId="0" borderId="1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37" fillId="25" borderId="28" xfId="0" applyNumberFormat="1" applyFont="1" applyFill="1" applyBorder="1" applyAlignment="1" applyProtection="1">
      <alignment horizontal="center" wrapText="1"/>
    </xf>
    <xf numFmtId="0" fontId="39" fillId="0" borderId="19" xfId="0" applyNumberFormat="1" applyFont="1" applyFill="1" applyBorder="1" applyAlignment="1" applyProtection="1"/>
    <xf numFmtId="0" fontId="38" fillId="0" borderId="28" xfId="0" applyNumberFormat="1" applyFont="1" applyFill="1" applyBorder="1" applyAlignment="1" applyProtection="1">
      <alignment horizontal="center"/>
    </xf>
    <xf numFmtId="0" fontId="38" fillId="0" borderId="10" xfId="0" applyNumberFormat="1" applyFont="1" applyFill="1" applyBorder="1" applyAlignment="1" applyProtection="1">
      <alignment wrapText="1"/>
    </xf>
    <xf numFmtId="0" fontId="37" fillId="0" borderId="29" xfId="0" applyNumberFormat="1" applyFont="1" applyFill="1" applyBorder="1" applyAlignment="1" applyProtection="1"/>
    <xf numFmtId="0" fontId="20" fillId="0" borderId="33" xfId="0" applyNumberFormat="1" applyFont="1" applyFill="1" applyBorder="1" applyAlignment="1" applyProtection="1">
      <alignment horizontal="center"/>
    </xf>
    <xf numFmtId="0" fontId="18" fillId="0" borderId="24" xfId="0" applyNumberFormat="1" applyFont="1" applyFill="1" applyBorder="1" applyAlignment="1" applyProtection="1">
      <alignment wrapText="1"/>
    </xf>
    <xf numFmtId="0" fontId="18" fillId="0" borderId="24" xfId="0" applyNumberFormat="1" applyFont="1" applyFill="1" applyBorder="1" applyAlignment="1" applyProtection="1"/>
    <xf numFmtId="0" fontId="18" fillId="0" borderId="34" xfId="0" applyNumberFormat="1" applyFont="1" applyFill="1" applyBorder="1" applyAlignment="1" applyProtection="1"/>
    <xf numFmtId="0" fontId="20" fillId="25" borderId="10" xfId="0" applyNumberFormat="1" applyFont="1" applyFill="1" applyBorder="1" applyAlignment="1" applyProtection="1">
      <alignment horizontal="center"/>
    </xf>
    <xf numFmtId="0" fontId="46" fillId="18" borderId="10" xfId="0" applyNumberFormat="1" applyFont="1" applyFill="1" applyBorder="1" applyAlignment="1" applyProtection="1">
      <alignment horizontal="center"/>
    </xf>
    <xf numFmtId="0" fontId="45" fillId="18" borderId="1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25" borderId="10" xfId="0" applyNumberFormat="1" applyFont="1" applyFill="1" applyBorder="1" applyAlignment="1" applyProtection="1">
      <alignment wrapText="1"/>
    </xf>
    <xf numFmtId="0" fontId="37" fillId="0" borderId="28" xfId="0" applyNumberFormat="1" applyFont="1" applyFill="1" applyBorder="1" applyAlignment="1" applyProtection="1">
      <alignment horizontal="center"/>
    </xf>
    <xf numFmtId="0" fontId="37" fillId="0" borderId="10" xfId="0" applyNumberFormat="1" applyFont="1" applyFill="1" applyBorder="1" applyAlignment="1" applyProtection="1">
      <alignment wrapText="1"/>
    </xf>
    <xf numFmtId="0" fontId="18" fillId="0" borderId="21" xfId="0" applyNumberFormat="1" applyFont="1" applyFill="1" applyBorder="1" applyAlignment="1" applyProtection="1">
      <alignment horizontal="center"/>
    </xf>
    <xf numFmtId="0" fontId="18" fillId="25" borderId="21" xfId="0" applyNumberFormat="1" applyFont="1" applyFill="1" applyBorder="1" applyAlignment="1" applyProtection="1">
      <alignment horizontal="center"/>
    </xf>
    <xf numFmtId="0" fontId="46" fillId="18" borderId="21" xfId="0" applyNumberFormat="1" applyFont="1" applyFill="1" applyBorder="1" applyAlignment="1" applyProtection="1">
      <alignment horizontal="center"/>
    </xf>
    <xf numFmtId="0" fontId="45" fillId="25" borderId="21" xfId="0" applyNumberFormat="1" applyFont="1" applyFill="1" applyBorder="1" applyAlignment="1" applyProtection="1">
      <alignment horizontal="center"/>
    </xf>
    <xf numFmtId="3" fontId="14" fillId="0" borderId="10" xfId="0" applyNumberFormat="1" applyFont="1" applyBorder="1" applyAlignment="1">
      <alignment horizontal="center"/>
    </xf>
    <xf numFmtId="1" fontId="14" fillId="0" borderId="33" xfId="0" applyNumberFormat="1" applyFont="1" applyBorder="1" applyAlignment="1">
      <alignment horizontal="left" wrapText="1"/>
    </xf>
    <xf numFmtId="3" fontId="14" fillId="0" borderId="24" xfId="0" applyNumberFormat="1" applyFont="1" applyBorder="1"/>
    <xf numFmtId="3" fontId="14" fillId="0" borderId="34" xfId="0" applyNumberFormat="1" applyFont="1" applyBorder="1"/>
    <xf numFmtId="0" fontId="39" fillId="27" borderId="10" xfId="0" applyNumberFormat="1" applyFont="1" applyFill="1" applyBorder="1" applyAlignment="1" applyProtection="1"/>
    <xf numFmtId="0" fontId="18" fillId="27" borderId="10" xfId="0" applyNumberFormat="1" applyFont="1" applyFill="1" applyBorder="1" applyAlignment="1" applyProtection="1"/>
    <xf numFmtId="0" fontId="39" fillId="27" borderId="19" xfId="0" applyNumberFormat="1" applyFont="1" applyFill="1" applyBorder="1" applyAlignment="1" applyProtection="1"/>
    <xf numFmtId="0" fontId="18" fillId="27" borderId="0" xfId="0" applyNumberFormat="1" applyFont="1" applyFill="1" applyBorder="1" applyAlignment="1" applyProtection="1"/>
    <xf numFmtId="0" fontId="39" fillId="27" borderId="28" xfId="0" applyNumberFormat="1" applyFont="1" applyFill="1" applyBorder="1" applyAlignment="1" applyProtection="1">
      <alignment horizontal="center"/>
    </xf>
    <xf numFmtId="0" fontId="39" fillId="27" borderId="10" xfId="0" applyNumberFormat="1" applyFont="1" applyFill="1" applyBorder="1" applyAlignment="1" applyProtection="1">
      <alignment wrapText="1"/>
    </xf>
    <xf numFmtId="0" fontId="32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30" fillId="20" borderId="19" xfId="0" applyNumberFormat="1" applyFont="1" applyFill="1" applyBorder="1" applyAlignment="1" applyProtection="1">
      <alignment horizontal="left" wrapText="1"/>
    </xf>
    <xf numFmtId="0" fontId="31" fillId="20" borderId="9" xfId="0" applyNumberFormat="1" applyFont="1" applyFill="1" applyBorder="1" applyAlignment="1" applyProtection="1">
      <alignment wrapText="1"/>
    </xf>
    <xf numFmtId="0" fontId="14" fillId="20" borderId="9" xfId="0" applyNumberFormat="1" applyFont="1" applyFill="1" applyBorder="1" applyAlignment="1" applyProtection="1"/>
    <xf numFmtId="0" fontId="30" fillId="0" borderId="19" xfId="0" applyNumberFormat="1" applyFont="1" applyFill="1" applyBorder="1" applyAlignment="1" applyProtection="1">
      <alignment horizontal="left" wrapText="1"/>
    </xf>
    <xf numFmtId="0" fontId="31" fillId="0" borderId="9" xfId="0" applyNumberFormat="1" applyFont="1" applyFill="1" applyBorder="1" applyAlignment="1" applyProtection="1">
      <alignment wrapText="1"/>
    </xf>
    <xf numFmtId="0" fontId="14" fillId="0" borderId="9" xfId="0" applyNumberFormat="1" applyFont="1" applyFill="1" applyBorder="1" applyAlignment="1" applyProtection="1"/>
    <xf numFmtId="0" fontId="30" fillId="0" borderId="19" xfId="0" quotePrefix="1" applyFont="1" applyFill="1" applyBorder="1" applyAlignment="1">
      <alignment horizontal="left"/>
    </xf>
    <xf numFmtId="0" fontId="30" fillId="0" borderId="19" xfId="0" quotePrefix="1" applyNumberFormat="1" applyFont="1" applyFill="1" applyBorder="1" applyAlignment="1" applyProtection="1">
      <alignment horizontal="left" wrapText="1"/>
    </xf>
    <xf numFmtId="0" fontId="14" fillId="0" borderId="9" xfId="0" applyNumberFormat="1" applyFont="1" applyFill="1" applyBorder="1" applyAlignment="1" applyProtection="1">
      <alignment wrapText="1"/>
    </xf>
    <xf numFmtId="0" fontId="30" fillId="0" borderId="19" xfId="0" quotePrefix="1" applyFont="1" applyBorder="1" applyAlignment="1">
      <alignment horizontal="left"/>
    </xf>
    <xf numFmtId="0" fontId="30" fillId="20" borderId="19" xfId="0" quotePrefix="1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27" fillId="21" borderId="19" xfId="0" applyNumberFormat="1" applyFont="1" applyFill="1" applyBorder="1" applyAlignment="1" applyProtection="1">
      <alignment horizontal="left" wrapText="1"/>
    </xf>
    <xf numFmtId="0" fontId="27" fillId="21" borderId="9" xfId="0" applyNumberFormat="1" applyFont="1" applyFill="1" applyBorder="1" applyAlignment="1" applyProtection="1">
      <alignment horizontal="left" wrapText="1"/>
    </xf>
    <xf numFmtId="0" fontId="27" fillId="21" borderId="21" xfId="0" applyNumberFormat="1" applyFont="1" applyFill="1" applyBorder="1" applyAlignment="1" applyProtection="1">
      <alignment horizontal="left" wrapText="1"/>
    </xf>
    <xf numFmtId="0" fontId="27" fillId="20" borderId="19" xfId="0" applyNumberFormat="1" applyFont="1" applyFill="1" applyBorder="1" applyAlignment="1" applyProtection="1">
      <alignment horizontal="left" wrapText="1"/>
    </xf>
    <xf numFmtId="0" fontId="27" fillId="20" borderId="9" xfId="0" applyNumberFormat="1" applyFont="1" applyFill="1" applyBorder="1" applyAlignment="1" applyProtection="1">
      <alignment horizontal="left" wrapText="1"/>
    </xf>
    <xf numFmtId="0" fontId="27" fillId="20" borderId="21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21" fillId="0" borderId="22" xfId="0" quotePrefix="1" applyNumberFormat="1" applyFont="1" applyFill="1" applyBorder="1" applyAlignment="1" applyProtection="1">
      <alignment horizontal="left" wrapText="1"/>
    </xf>
    <xf numFmtId="0" fontId="28" fillId="0" borderId="22" xfId="0" applyNumberFormat="1" applyFont="1" applyFill="1" applyBorder="1" applyAlignment="1" applyProtection="1">
      <alignment wrapText="1"/>
    </xf>
    <xf numFmtId="0" fontId="30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0" fontId="21" fillId="0" borderId="22" xfId="0" applyNumberFormat="1" applyFont="1" applyFill="1" applyBorder="1" applyAlignment="1" applyProtection="1">
      <alignment horizontal="center" vertical="center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78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79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 macro="" textlink="">
      <xdr:nvSpPr>
        <xdr:cNvPr id="2280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 macro="" textlink="">
      <xdr:nvSpPr>
        <xdr:cNvPr id="2281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 macro="" textlink="">
      <xdr:nvSpPr>
        <xdr:cNvPr id="2282" name="Line 1"/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 macro="" textlink="">
      <xdr:nvSpPr>
        <xdr:cNvPr id="2283" name="Line 2"/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zoomScaleSheetLayoutView="100" workbookViewId="0">
      <selection activeCell="F11" sqref="F11"/>
    </sheetView>
  </sheetViews>
  <sheetFormatPr defaultColWidth="11.42578125" defaultRowHeight="12.75"/>
  <cols>
    <col min="1" max="2" width="4.28515625" style="3" customWidth="1"/>
    <col min="3" max="3" width="5.5703125" style="3" customWidth="1"/>
    <col min="4" max="4" width="5.28515625" style="64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>
      <c r="A2" s="178"/>
      <c r="B2" s="178"/>
      <c r="C2" s="178"/>
      <c r="D2" s="178"/>
      <c r="E2" s="178"/>
      <c r="F2" s="178"/>
      <c r="G2" s="178"/>
      <c r="H2" s="178"/>
    </row>
    <row r="3" spans="1:10" ht="48" customHeight="1">
      <c r="A3" s="179" t="s">
        <v>113</v>
      </c>
      <c r="B3" s="179"/>
      <c r="C3" s="179"/>
      <c r="D3" s="179"/>
      <c r="E3" s="179"/>
      <c r="F3" s="179"/>
      <c r="G3" s="179"/>
      <c r="H3" s="179"/>
    </row>
    <row r="4" spans="1:10" s="51" customFormat="1" ht="26.25" customHeight="1">
      <c r="A4" s="179" t="s">
        <v>33</v>
      </c>
      <c r="B4" s="179"/>
      <c r="C4" s="179"/>
      <c r="D4" s="179"/>
      <c r="E4" s="179"/>
      <c r="F4" s="179"/>
      <c r="G4" s="180"/>
      <c r="H4" s="180"/>
    </row>
    <row r="5" spans="1:10" ht="15.75" customHeight="1">
      <c r="A5" s="52"/>
      <c r="B5" s="53"/>
      <c r="C5" s="53"/>
      <c r="D5" s="53"/>
      <c r="E5" s="53"/>
    </row>
    <row r="6" spans="1:10" ht="27.75" customHeight="1">
      <c r="A6" s="54"/>
      <c r="B6" s="55"/>
      <c r="C6" s="55"/>
      <c r="D6" s="56"/>
      <c r="E6" s="57"/>
      <c r="F6" s="58" t="s">
        <v>115</v>
      </c>
      <c r="G6" s="58" t="s">
        <v>116</v>
      </c>
      <c r="H6" s="59" t="s">
        <v>117</v>
      </c>
      <c r="I6" s="60"/>
    </row>
    <row r="7" spans="1:10" ht="27.75" customHeight="1">
      <c r="A7" s="181" t="s">
        <v>34</v>
      </c>
      <c r="B7" s="182"/>
      <c r="C7" s="182"/>
      <c r="D7" s="182"/>
      <c r="E7" s="183"/>
      <c r="F7" s="74">
        <f>+F8+F9</f>
        <v>5849173</v>
      </c>
      <c r="G7" s="74">
        <f>G8+G9</f>
        <v>6012668</v>
      </c>
      <c r="H7" s="74">
        <f>+H8+H9</f>
        <v>6132922</v>
      </c>
      <c r="I7" s="72"/>
    </row>
    <row r="8" spans="1:10" ht="22.5" customHeight="1">
      <c r="A8" s="184" t="s">
        <v>0</v>
      </c>
      <c r="B8" s="185"/>
      <c r="C8" s="185"/>
      <c r="D8" s="185"/>
      <c r="E8" s="186"/>
      <c r="F8" s="77">
        <v>5847673</v>
      </c>
      <c r="G8" s="77">
        <v>6011138</v>
      </c>
      <c r="H8" s="77">
        <v>6131361</v>
      </c>
    </row>
    <row r="9" spans="1:10" ht="22.5" customHeight="1">
      <c r="A9" s="187" t="s">
        <v>36</v>
      </c>
      <c r="B9" s="186"/>
      <c r="C9" s="186"/>
      <c r="D9" s="186"/>
      <c r="E9" s="186"/>
      <c r="F9" s="77">
        <v>1500</v>
      </c>
      <c r="G9" s="77">
        <v>1530</v>
      </c>
      <c r="H9" s="77">
        <v>1561</v>
      </c>
    </row>
    <row r="10" spans="1:10" ht="22.5" customHeight="1">
      <c r="A10" s="73" t="s">
        <v>35</v>
      </c>
      <c r="B10" s="76"/>
      <c r="C10" s="76"/>
      <c r="D10" s="76"/>
      <c r="E10" s="76"/>
      <c r="F10" s="74">
        <f>+F11+F12</f>
        <v>5894773</v>
      </c>
      <c r="G10" s="74">
        <f>+G11+G12</f>
        <v>6012668</v>
      </c>
      <c r="H10" s="74">
        <f>+H11+H12</f>
        <v>6132922</v>
      </c>
    </row>
    <row r="11" spans="1:10" ht="22.5" customHeight="1">
      <c r="A11" s="188" t="s">
        <v>1</v>
      </c>
      <c r="B11" s="185"/>
      <c r="C11" s="185"/>
      <c r="D11" s="185"/>
      <c r="E11" s="189"/>
      <c r="F11" s="77">
        <v>5893273</v>
      </c>
      <c r="G11" s="77">
        <v>6011138</v>
      </c>
      <c r="H11" s="62">
        <v>6131361</v>
      </c>
      <c r="I11" s="41"/>
      <c r="J11" s="41"/>
    </row>
    <row r="12" spans="1:10" ht="22.5" customHeight="1">
      <c r="A12" s="190" t="s">
        <v>38</v>
      </c>
      <c r="B12" s="186"/>
      <c r="C12" s="186"/>
      <c r="D12" s="186"/>
      <c r="E12" s="186"/>
      <c r="F12" s="61">
        <v>1500</v>
      </c>
      <c r="G12" s="61">
        <v>1530</v>
      </c>
      <c r="H12" s="62">
        <v>1561</v>
      </c>
      <c r="I12" s="41"/>
      <c r="J12" s="41"/>
    </row>
    <row r="13" spans="1:10" ht="22.5" customHeight="1">
      <c r="A13" s="191" t="s">
        <v>2</v>
      </c>
      <c r="B13" s="182"/>
      <c r="C13" s="182"/>
      <c r="D13" s="182"/>
      <c r="E13" s="182"/>
      <c r="F13" s="75">
        <f>+F7-F10</f>
        <v>-45600</v>
      </c>
      <c r="G13" s="75">
        <f>+G7-G10</f>
        <v>0</v>
      </c>
      <c r="H13" s="75">
        <f>+H7-H10</f>
        <v>0</v>
      </c>
      <c r="J13" s="41"/>
    </row>
    <row r="14" spans="1:10" ht="25.5" customHeight="1">
      <c r="A14" s="179"/>
      <c r="B14" s="192"/>
      <c r="C14" s="192"/>
      <c r="D14" s="192"/>
      <c r="E14" s="192"/>
      <c r="F14" s="193"/>
      <c r="G14" s="193"/>
      <c r="H14" s="193"/>
    </row>
    <row r="15" spans="1:10" ht="27.75" customHeight="1">
      <c r="A15" s="54"/>
      <c r="B15" s="55"/>
      <c r="C15" s="55"/>
      <c r="D15" s="56"/>
      <c r="E15" s="57"/>
      <c r="F15" s="58" t="s">
        <v>115</v>
      </c>
      <c r="G15" s="58" t="s">
        <v>116</v>
      </c>
      <c r="H15" s="59" t="s">
        <v>117</v>
      </c>
      <c r="J15" s="41"/>
    </row>
    <row r="16" spans="1:10" ht="30.75" customHeight="1">
      <c r="A16" s="194" t="s">
        <v>39</v>
      </c>
      <c r="B16" s="195"/>
      <c r="C16" s="195"/>
      <c r="D16" s="195"/>
      <c r="E16" s="196"/>
      <c r="F16" s="78">
        <v>0</v>
      </c>
      <c r="G16" s="78"/>
      <c r="H16" s="79"/>
      <c r="J16" s="41"/>
    </row>
    <row r="17" spans="1:11" ht="34.5" customHeight="1">
      <c r="A17" s="197" t="s">
        <v>40</v>
      </c>
      <c r="B17" s="198"/>
      <c r="C17" s="198"/>
      <c r="D17" s="198"/>
      <c r="E17" s="199"/>
      <c r="F17" s="80">
        <v>0</v>
      </c>
      <c r="G17" s="80"/>
      <c r="H17" s="75"/>
      <c r="J17" s="41"/>
    </row>
    <row r="18" spans="1:11" s="46" customFormat="1" ht="25.5" customHeight="1">
      <c r="A18" s="202"/>
      <c r="B18" s="192"/>
      <c r="C18" s="192"/>
      <c r="D18" s="192"/>
      <c r="E18" s="192"/>
      <c r="F18" s="193"/>
      <c r="G18" s="193"/>
      <c r="H18" s="193"/>
      <c r="J18" s="81"/>
    </row>
    <row r="19" spans="1:11" s="46" customFormat="1" ht="27.75" customHeight="1">
      <c r="A19" s="54"/>
      <c r="B19" s="55"/>
      <c r="C19" s="55"/>
      <c r="D19" s="56"/>
      <c r="E19" s="57"/>
      <c r="F19" s="58" t="s">
        <v>115</v>
      </c>
      <c r="G19" s="58" t="s">
        <v>116</v>
      </c>
      <c r="H19" s="59" t="s">
        <v>117</v>
      </c>
      <c r="J19" s="81"/>
      <c r="K19" s="81"/>
    </row>
    <row r="20" spans="1:11" s="46" customFormat="1" ht="22.5" customHeight="1">
      <c r="A20" s="184" t="s">
        <v>3</v>
      </c>
      <c r="B20" s="185"/>
      <c r="C20" s="185"/>
      <c r="D20" s="185"/>
      <c r="E20" s="185"/>
      <c r="F20" s="61"/>
      <c r="G20" s="61"/>
      <c r="H20" s="61"/>
      <c r="J20" s="81"/>
    </row>
    <row r="21" spans="1:11" s="46" customFormat="1" ht="33.75" customHeight="1">
      <c r="A21" s="184" t="s">
        <v>4</v>
      </c>
      <c r="B21" s="185"/>
      <c r="C21" s="185"/>
      <c r="D21" s="185"/>
      <c r="E21" s="185"/>
      <c r="F21" s="61"/>
      <c r="G21" s="61"/>
      <c r="H21" s="61"/>
    </row>
    <row r="22" spans="1:11" s="46" customFormat="1" ht="22.5" customHeight="1">
      <c r="A22" s="191" t="s">
        <v>5</v>
      </c>
      <c r="B22" s="182"/>
      <c r="C22" s="182"/>
      <c r="D22" s="182"/>
      <c r="E22" s="182"/>
      <c r="F22" s="74">
        <f>F20-F21</f>
        <v>0</v>
      </c>
      <c r="G22" s="74">
        <f>G20-G21</f>
        <v>0</v>
      </c>
      <c r="H22" s="74">
        <f>H20-H21</f>
        <v>0</v>
      </c>
      <c r="J22" s="82"/>
      <c r="K22" s="81"/>
    </row>
    <row r="23" spans="1:11" s="46" customFormat="1" ht="25.5" customHeight="1">
      <c r="A23" s="202"/>
      <c r="B23" s="192"/>
      <c r="C23" s="192"/>
      <c r="D23" s="192"/>
      <c r="E23" s="192"/>
      <c r="F23" s="193"/>
      <c r="G23" s="193"/>
      <c r="H23" s="193"/>
    </row>
    <row r="24" spans="1:11" s="46" customFormat="1" ht="22.5" customHeight="1">
      <c r="A24" s="188" t="s">
        <v>6</v>
      </c>
      <c r="B24" s="185"/>
      <c r="C24" s="185"/>
      <c r="D24" s="185"/>
      <c r="E24" s="185"/>
      <c r="F24" s="61" t="str">
        <f>IF((F13+F17+F22)&lt;&gt;0,"NESLAGANJE ZBROJA",(F13+F17+F22))</f>
        <v>NESLAGANJE ZBROJA</v>
      </c>
      <c r="G24" s="61">
        <f>IF((G13+G17+G22)&lt;&gt;0,"NESLAGANJE ZBROJA",(G13+G17+G22))</f>
        <v>0</v>
      </c>
      <c r="H24" s="61">
        <f>IF((H13+H17+H22)&lt;&gt;0,"NESLAGANJE ZBROJA",(H13+H17+H22))</f>
        <v>0</v>
      </c>
    </row>
    <row r="25" spans="1:11" s="46" customFormat="1" ht="18" customHeight="1">
      <c r="A25" s="63"/>
      <c r="B25" s="53"/>
      <c r="C25" s="53"/>
      <c r="D25" s="53"/>
      <c r="E25" s="53"/>
    </row>
    <row r="26" spans="1:11" ht="42" customHeight="1">
      <c r="A26" s="200" t="s">
        <v>41</v>
      </c>
      <c r="B26" s="201"/>
      <c r="C26" s="201"/>
      <c r="D26" s="201"/>
      <c r="E26" s="201"/>
      <c r="F26" s="201"/>
      <c r="G26" s="201"/>
      <c r="H26" s="201"/>
    </row>
    <row r="27" spans="1:11">
      <c r="E27" s="83"/>
    </row>
    <row r="31" spans="1:11">
      <c r="F31" s="41"/>
      <c r="G31" s="41"/>
      <c r="H31" s="41"/>
    </row>
    <row r="32" spans="1:11">
      <c r="F32" s="41"/>
      <c r="G32" s="41"/>
      <c r="H32" s="41"/>
    </row>
    <row r="33" spans="5:8">
      <c r="E33" s="84"/>
      <c r="F33" s="43"/>
      <c r="G33" s="43"/>
      <c r="H33" s="43"/>
    </row>
    <row r="34" spans="5:8">
      <c r="E34" s="84"/>
      <c r="F34" s="41"/>
      <c r="G34" s="41"/>
      <c r="H34" s="41"/>
    </row>
    <row r="35" spans="5:8">
      <c r="E35" s="84"/>
      <c r="F35" s="41"/>
      <c r="G35" s="41"/>
      <c r="H35" s="41"/>
    </row>
    <row r="36" spans="5:8">
      <c r="E36" s="84"/>
      <c r="F36" s="41"/>
      <c r="G36" s="41"/>
      <c r="H36" s="41"/>
    </row>
    <row r="37" spans="5:8">
      <c r="E37" s="84"/>
      <c r="F37" s="41"/>
      <c r="G37" s="41"/>
      <c r="H37" s="41"/>
    </row>
    <row r="38" spans="5:8">
      <c r="E38" s="84"/>
    </row>
    <row r="43" spans="5:8">
      <c r="F43" s="41"/>
    </row>
    <row r="44" spans="5:8">
      <c r="F44" s="41"/>
    </row>
    <row r="45" spans="5:8">
      <c r="F45" s="41"/>
    </row>
  </sheetData>
  <mergeCells count="19"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  <mergeCell ref="A9:E9"/>
    <mergeCell ref="A11:E11"/>
    <mergeCell ref="A12:E12"/>
    <mergeCell ref="A13:E13"/>
    <mergeCell ref="A14:H14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view="pageBreakPreview" topLeftCell="A4" zoomScale="120" zoomScaleSheetLayoutView="120" workbookViewId="0">
      <selection activeCell="A38" sqref="A38"/>
    </sheetView>
  </sheetViews>
  <sheetFormatPr defaultColWidth="11.42578125" defaultRowHeight="12.75"/>
  <cols>
    <col min="1" max="1" width="16" style="16" customWidth="1"/>
    <col min="2" max="3" width="17.5703125" style="16" customWidth="1"/>
    <col min="4" max="4" width="17.5703125" style="47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>
      <c r="A1" s="179" t="s">
        <v>7</v>
      </c>
      <c r="B1" s="179"/>
      <c r="C1" s="179"/>
      <c r="D1" s="179"/>
      <c r="E1" s="179"/>
      <c r="F1" s="179"/>
      <c r="G1" s="179"/>
      <c r="H1" s="179"/>
    </row>
    <row r="2" spans="1:8" s="1" customFormat="1" ht="13.5" thickBot="1">
      <c r="A2" s="8"/>
      <c r="H2" s="9" t="s">
        <v>8</v>
      </c>
    </row>
    <row r="3" spans="1:8" s="1" customFormat="1" ht="26.25" thickBot="1">
      <c r="A3" s="68" t="s">
        <v>9</v>
      </c>
      <c r="B3" s="205" t="s">
        <v>42</v>
      </c>
      <c r="C3" s="206"/>
      <c r="D3" s="206"/>
      <c r="E3" s="206"/>
      <c r="F3" s="206"/>
      <c r="G3" s="206"/>
      <c r="H3" s="207"/>
    </row>
    <row r="4" spans="1:8" s="1" customFormat="1" ht="90" thickBot="1">
      <c r="A4" s="69" t="s">
        <v>10</v>
      </c>
      <c r="B4" s="10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37</v>
      </c>
      <c r="H4" s="12" t="s">
        <v>17</v>
      </c>
    </row>
    <row r="5" spans="1:8" s="1" customFormat="1">
      <c r="A5" s="127">
        <v>636</v>
      </c>
      <c r="B5" s="128"/>
      <c r="C5" s="128"/>
      <c r="D5" s="128"/>
      <c r="E5" s="140">
        <v>4670150</v>
      </c>
      <c r="F5" s="129"/>
      <c r="G5" s="129"/>
      <c r="H5" s="130"/>
    </row>
    <row r="6" spans="1:8" s="1" customFormat="1">
      <c r="A6" s="127">
        <v>638</v>
      </c>
      <c r="B6" s="128"/>
      <c r="C6" s="128"/>
      <c r="D6" s="128"/>
      <c r="E6" s="140">
        <v>200000</v>
      </c>
      <c r="F6" s="129"/>
      <c r="G6" s="129"/>
      <c r="H6" s="130"/>
    </row>
    <row r="7" spans="1:8" s="1" customFormat="1">
      <c r="A7" s="131">
        <v>652</v>
      </c>
      <c r="B7" s="132"/>
      <c r="C7" s="132"/>
      <c r="D7" s="132">
        <v>249900</v>
      </c>
      <c r="E7" s="132"/>
      <c r="F7" s="132"/>
      <c r="G7" s="132"/>
      <c r="H7" s="133"/>
    </row>
    <row r="8" spans="1:8" s="1" customFormat="1">
      <c r="A8" s="131">
        <v>661</v>
      </c>
      <c r="B8" s="132"/>
      <c r="C8" s="132">
        <v>24000</v>
      </c>
      <c r="D8" s="132"/>
      <c r="E8" s="132"/>
      <c r="F8" s="132"/>
      <c r="G8" s="132"/>
      <c r="H8" s="133"/>
    </row>
    <row r="9" spans="1:8" s="1" customFormat="1">
      <c r="A9" s="131">
        <v>663</v>
      </c>
      <c r="B9" s="132"/>
      <c r="C9" s="132"/>
      <c r="D9" s="132"/>
      <c r="E9" s="132"/>
      <c r="F9" s="132">
        <v>15800</v>
      </c>
      <c r="G9" s="132"/>
      <c r="H9" s="133"/>
    </row>
    <row r="10" spans="1:8" s="1" customFormat="1">
      <c r="A10" s="131">
        <v>671</v>
      </c>
      <c r="B10" s="132">
        <v>687823</v>
      </c>
      <c r="C10" s="132"/>
      <c r="D10" s="132"/>
      <c r="E10" s="132"/>
      <c r="F10" s="132"/>
      <c r="G10" s="132"/>
      <c r="H10" s="133"/>
    </row>
    <row r="11" spans="1:8" s="1" customFormat="1">
      <c r="A11" s="169">
        <v>721</v>
      </c>
      <c r="B11" s="170"/>
      <c r="C11" s="170"/>
      <c r="D11" s="170"/>
      <c r="E11" s="170"/>
      <c r="F11" s="170"/>
      <c r="G11" s="170">
        <v>1500</v>
      </c>
      <c r="H11" s="171"/>
    </row>
    <row r="12" spans="1:8" s="1" customFormat="1" ht="13.5" thickBot="1">
      <c r="A12" s="134">
        <v>922</v>
      </c>
      <c r="B12" s="135"/>
      <c r="C12" s="135">
        <v>2000</v>
      </c>
      <c r="D12" s="135">
        <v>6000</v>
      </c>
      <c r="E12" s="135">
        <v>31600</v>
      </c>
      <c r="F12" s="135">
        <v>6000</v>
      </c>
      <c r="G12" s="135"/>
      <c r="H12" s="136"/>
    </row>
    <row r="13" spans="1:8" s="1" customFormat="1" ht="30" customHeight="1" thickBot="1">
      <c r="A13" s="13" t="s">
        <v>18</v>
      </c>
      <c r="B13" s="14">
        <f>SUM(B7:B11)</f>
        <v>687823</v>
      </c>
      <c r="C13" s="14">
        <f>SUM(C8+C12)</f>
        <v>26000</v>
      </c>
      <c r="D13" s="14">
        <f>SUM(D7+D12)</f>
        <v>255900</v>
      </c>
      <c r="E13" s="14">
        <f>SUM(E5+E6+E12)</f>
        <v>4901750</v>
      </c>
      <c r="F13" s="14">
        <f>SUM(F9+F12)</f>
        <v>21800</v>
      </c>
      <c r="G13" s="14">
        <f>SUM(G7:G11)</f>
        <v>1500</v>
      </c>
      <c r="H13" s="14">
        <f>SUM(H7:H11)</f>
        <v>0</v>
      </c>
    </row>
    <row r="14" spans="1:8" s="1" customFormat="1" ht="28.5" customHeight="1" thickBot="1">
      <c r="A14" s="13" t="s">
        <v>43</v>
      </c>
      <c r="B14" s="208">
        <f>B13+C13+D13+E13+F13+G13+H13</f>
        <v>5894773</v>
      </c>
      <c r="C14" s="209"/>
      <c r="D14" s="209"/>
      <c r="E14" s="209"/>
      <c r="F14" s="209"/>
      <c r="G14" s="209"/>
      <c r="H14" s="210"/>
    </row>
    <row r="15" spans="1:8" ht="13.5" thickBot="1">
      <c r="A15" s="5"/>
      <c r="B15" s="5"/>
      <c r="C15" s="5"/>
      <c r="D15" s="6"/>
      <c r="E15" s="15"/>
      <c r="H15" s="9"/>
    </row>
    <row r="16" spans="1:8" ht="24" customHeight="1" thickBot="1">
      <c r="A16" s="70" t="s">
        <v>9</v>
      </c>
      <c r="B16" s="205" t="s">
        <v>103</v>
      </c>
      <c r="C16" s="206"/>
      <c r="D16" s="206"/>
      <c r="E16" s="206"/>
      <c r="F16" s="206"/>
      <c r="G16" s="206"/>
      <c r="H16" s="207"/>
    </row>
    <row r="17" spans="1:8" ht="90" thickBot="1">
      <c r="A17" s="71" t="s">
        <v>10</v>
      </c>
      <c r="B17" s="10" t="s">
        <v>11</v>
      </c>
      <c r="C17" s="11" t="s">
        <v>12</v>
      </c>
      <c r="D17" s="11" t="s">
        <v>13</v>
      </c>
      <c r="E17" s="11" t="s">
        <v>14</v>
      </c>
      <c r="F17" s="11" t="s">
        <v>15</v>
      </c>
      <c r="G17" s="11" t="s">
        <v>37</v>
      </c>
      <c r="H17" s="12" t="s">
        <v>17</v>
      </c>
    </row>
    <row r="18" spans="1:8">
      <c r="A18" s="127">
        <v>636</v>
      </c>
      <c r="B18" s="137"/>
      <c r="C18" s="132"/>
      <c r="D18" s="138"/>
      <c r="E18" s="168">
        <f>E13+(E13*0.02)</f>
        <v>4999785</v>
      </c>
      <c r="F18" s="137"/>
      <c r="G18" s="137"/>
      <c r="H18" s="139"/>
    </row>
    <row r="19" spans="1:8" s="159" customFormat="1">
      <c r="A19" s="127">
        <v>638</v>
      </c>
      <c r="B19" s="137"/>
      <c r="C19" s="132"/>
      <c r="D19" s="138"/>
      <c r="E19" s="168"/>
      <c r="F19" s="137"/>
      <c r="G19" s="137"/>
      <c r="H19" s="139"/>
    </row>
    <row r="20" spans="1:8">
      <c r="A20" s="131">
        <v>652</v>
      </c>
      <c r="B20" s="132"/>
      <c r="C20" s="132"/>
      <c r="D20" s="132">
        <f>D13+(D13*0.02)</f>
        <v>261018</v>
      </c>
      <c r="E20" s="132"/>
      <c r="F20" s="132"/>
      <c r="G20" s="132"/>
      <c r="H20" s="133"/>
    </row>
    <row r="21" spans="1:8">
      <c r="A21" s="131">
        <v>661</v>
      </c>
      <c r="B21" s="132"/>
      <c r="C21" s="132">
        <f>C13+(C13*0.02)</f>
        <v>26520</v>
      </c>
      <c r="D21" s="132"/>
      <c r="E21" s="132"/>
      <c r="F21" s="132"/>
      <c r="G21" s="132"/>
      <c r="H21" s="133"/>
    </row>
    <row r="22" spans="1:8">
      <c r="A22" s="131">
        <v>663</v>
      </c>
      <c r="B22" s="132"/>
      <c r="C22" s="132"/>
      <c r="D22" s="132"/>
      <c r="E22" s="132"/>
      <c r="F22" s="168">
        <f>F13+(F13*0.02)</f>
        <v>22236</v>
      </c>
      <c r="G22" s="132"/>
      <c r="H22" s="133"/>
    </row>
    <row r="23" spans="1:8">
      <c r="A23" s="131">
        <v>671</v>
      </c>
      <c r="B23" s="132">
        <f>B10+(B10*0.02)</f>
        <v>701579.46</v>
      </c>
      <c r="C23" s="132"/>
      <c r="D23" s="132"/>
      <c r="E23" s="132"/>
      <c r="F23" s="132"/>
      <c r="G23" s="132"/>
      <c r="H23" s="133"/>
    </row>
    <row r="24" spans="1:8" ht="13.5" thickBot="1">
      <c r="A24" s="134">
        <v>721</v>
      </c>
      <c r="B24" s="135"/>
      <c r="C24" s="135"/>
      <c r="D24" s="135"/>
      <c r="E24" s="135"/>
      <c r="F24" s="135"/>
      <c r="G24" s="135">
        <f>G13+(G13*0.02)</f>
        <v>1530</v>
      </c>
      <c r="H24" s="136"/>
    </row>
    <row r="25" spans="1:8" s="1" customFormat="1" ht="30" customHeight="1" thickBot="1">
      <c r="A25" s="13" t="s">
        <v>18</v>
      </c>
      <c r="B25" s="14">
        <f t="shared" ref="B25:H25" si="0">SUM(B18:B24)</f>
        <v>701579.46</v>
      </c>
      <c r="C25" s="14">
        <f t="shared" si="0"/>
        <v>26520</v>
      </c>
      <c r="D25" s="14">
        <f t="shared" si="0"/>
        <v>261018</v>
      </c>
      <c r="E25" s="14">
        <f t="shared" si="0"/>
        <v>4999785</v>
      </c>
      <c r="F25" s="14">
        <f t="shared" si="0"/>
        <v>22236</v>
      </c>
      <c r="G25" s="14">
        <f t="shared" si="0"/>
        <v>1530</v>
      </c>
      <c r="H25" s="14">
        <f t="shared" si="0"/>
        <v>0</v>
      </c>
    </row>
    <row r="26" spans="1:8" s="1" customFormat="1" ht="28.5" customHeight="1" thickBot="1">
      <c r="A26" s="13" t="s">
        <v>110</v>
      </c>
      <c r="B26" s="208">
        <f>B25+C25+D25+E25+F25+G25+H25</f>
        <v>6012668.46</v>
      </c>
      <c r="C26" s="209"/>
      <c r="D26" s="209"/>
      <c r="E26" s="209"/>
      <c r="F26" s="209"/>
      <c r="G26" s="209"/>
      <c r="H26" s="210"/>
    </row>
    <row r="27" spans="1:8" ht="13.5" thickBot="1">
      <c r="D27" s="17"/>
      <c r="E27" s="18"/>
    </row>
    <row r="28" spans="1:8" ht="26.25" thickBot="1">
      <c r="A28" s="70" t="s">
        <v>9</v>
      </c>
      <c r="B28" s="205" t="s">
        <v>111</v>
      </c>
      <c r="C28" s="206"/>
      <c r="D28" s="206"/>
      <c r="E28" s="206"/>
      <c r="F28" s="206"/>
      <c r="G28" s="206"/>
      <c r="H28" s="207"/>
    </row>
    <row r="29" spans="1:8" ht="90" thickBot="1">
      <c r="A29" s="71" t="s">
        <v>10</v>
      </c>
      <c r="B29" s="10" t="s">
        <v>11</v>
      </c>
      <c r="C29" s="11" t="s">
        <v>12</v>
      </c>
      <c r="D29" s="11" t="s">
        <v>13</v>
      </c>
      <c r="E29" s="11" t="s">
        <v>14</v>
      </c>
      <c r="F29" s="11" t="s">
        <v>15</v>
      </c>
      <c r="G29" s="11" t="s">
        <v>37</v>
      </c>
      <c r="H29" s="12" t="s">
        <v>17</v>
      </c>
    </row>
    <row r="30" spans="1:8">
      <c r="A30" s="127">
        <v>636</v>
      </c>
      <c r="B30" s="137"/>
      <c r="C30" s="132"/>
      <c r="D30" s="138"/>
      <c r="E30" s="137">
        <f>E18+(E18*0.02)</f>
        <v>5099780.7</v>
      </c>
      <c r="F30" s="137"/>
      <c r="G30" s="137"/>
      <c r="H30" s="139"/>
    </row>
    <row r="31" spans="1:8" s="159" customFormat="1">
      <c r="A31" s="127">
        <v>638</v>
      </c>
      <c r="B31" s="137"/>
      <c r="C31" s="132"/>
      <c r="D31" s="138"/>
      <c r="E31" s="137">
        <f>E19+(E19*0.02)</f>
        <v>0</v>
      </c>
      <c r="F31" s="137"/>
      <c r="G31" s="137"/>
      <c r="H31" s="139"/>
    </row>
    <row r="32" spans="1:8">
      <c r="A32" s="131">
        <v>652</v>
      </c>
      <c r="B32" s="132"/>
      <c r="C32" s="132"/>
      <c r="D32" s="132">
        <f>D20+(D20*0.02)</f>
        <v>266238.36</v>
      </c>
      <c r="E32" s="132"/>
      <c r="F32" s="132"/>
      <c r="G32" s="132"/>
      <c r="H32" s="133"/>
    </row>
    <row r="33" spans="1:8">
      <c r="A33" s="131">
        <v>661</v>
      </c>
      <c r="B33" s="132"/>
      <c r="C33" s="132">
        <f>C21+(C21*0.02)</f>
        <v>27050.400000000001</v>
      </c>
      <c r="D33" s="132"/>
      <c r="E33" s="132"/>
      <c r="F33" s="132"/>
      <c r="G33" s="132"/>
      <c r="H33" s="133"/>
    </row>
    <row r="34" spans="1:8" ht="13.5" customHeight="1">
      <c r="A34" s="131">
        <v>663</v>
      </c>
      <c r="B34" s="132"/>
      <c r="C34" s="132"/>
      <c r="D34" s="132"/>
      <c r="E34" s="132"/>
      <c r="F34" s="132">
        <f>F22+(F22*0.02)</f>
        <v>22680.720000000001</v>
      </c>
      <c r="G34" s="132"/>
      <c r="H34" s="133"/>
    </row>
    <row r="35" spans="1:8" ht="13.5" customHeight="1">
      <c r="A35" s="131">
        <v>671</v>
      </c>
      <c r="B35" s="132">
        <f>B23+(B23*0.02)</f>
        <v>715611.04920000001</v>
      </c>
      <c r="C35" s="132"/>
      <c r="D35" s="132"/>
      <c r="E35" s="132"/>
      <c r="F35" s="132"/>
      <c r="G35" s="132"/>
      <c r="H35" s="133"/>
    </row>
    <row r="36" spans="1:8" ht="13.5" customHeight="1" thickBot="1">
      <c r="A36" s="134">
        <v>721</v>
      </c>
      <c r="B36" s="135"/>
      <c r="C36" s="135"/>
      <c r="D36" s="135"/>
      <c r="E36" s="135"/>
      <c r="F36" s="135"/>
      <c r="G36" s="135">
        <f>G24+(G24*0.02)</f>
        <v>1560.6</v>
      </c>
      <c r="H36" s="136"/>
    </row>
    <row r="37" spans="1:8" s="1" customFormat="1" ht="30" customHeight="1" thickBot="1">
      <c r="A37" s="13" t="s">
        <v>18</v>
      </c>
      <c r="B37" s="14">
        <f t="shared" ref="B37:H37" si="1">SUM(B30:B36)</f>
        <v>715611.04920000001</v>
      </c>
      <c r="C37" s="14">
        <f t="shared" si="1"/>
        <v>27050.400000000001</v>
      </c>
      <c r="D37" s="14">
        <f t="shared" si="1"/>
        <v>266238.36</v>
      </c>
      <c r="E37" s="14">
        <f t="shared" si="1"/>
        <v>5099780.7</v>
      </c>
      <c r="F37" s="14">
        <f t="shared" si="1"/>
        <v>22680.720000000001</v>
      </c>
      <c r="G37" s="14">
        <f t="shared" si="1"/>
        <v>1560.6</v>
      </c>
      <c r="H37" s="14">
        <f t="shared" si="1"/>
        <v>0</v>
      </c>
    </row>
    <row r="38" spans="1:8" s="1" customFormat="1" ht="28.5" customHeight="1" thickBot="1">
      <c r="A38" s="13" t="s">
        <v>112</v>
      </c>
      <c r="B38" s="208">
        <f>B37+C37+D37+E37+F37+G37+H37</f>
        <v>6132921.8291999996</v>
      </c>
      <c r="C38" s="209"/>
      <c r="D38" s="209"/>
      <c r="E38" s="209"/>
      <c r="F38" s="209"/>
      <c r="G38" s="209"/>
      <c r="H38" s="210"/>
    </row>
    <row r="39" spans="1:8" ht="13.5" customHeight="1">
      <c r="C39" s="19"/>
      <c r="D39" s="17"/>
      <c r="E39" s="20"/>
    </row>
    <row r="40" spans="1:8" ht="13.5" customHeight="1">
      <c r="C40" s="19"/>
      <c r="D40" s="21"/>
      <c r="E40" s="22"/>
    </row>
    <row r="41" spans="1:8" ht="13.5" customHeight="1">
      <c r="D41" s="23"/>
      <c r="E41" s="24"/>
    </row>
    <row r="42" spans="1:8" ht="13.5" customHeight="1">
      <c r="D42" s="25"/>
      <c r="E42" s="26"/>
    </row>
    <row r="43" spans="1:8" ht="13.5" customHeight="1">
      <c r="D43" s="17"/>
      <c r="E43" s="18"/>
    </row>
    <row r="44" spans="1:8" ht="28.5" customHeight="1">
      <c r="C44" s="19"/>
      <c r="D44" s="17"/>
      <c r="E44" s="27"/>
    </row>
    <row r="45" spans="1:8" ht="13.5" customHeight="1">
      <c r="C45" s="19"/>
      <c r="D45" s="17"/>
      <c r="E45" s="22"/>
    </row>
    <row r="46" spans="1:8" ht="13.5" customHeight="1">
      <c r="D46" s="17"/>
      <c r="E46" s="18"/>
    </row>
    <row r="47" spans="1:8" ht="13.5" customHeight="1">
      <c r="D47" s="17"/>
      <c r="E47" s="26"/>
    </row>
    <row r="48" spans="1:8" ht="13.5" customHeight="1">
      <c r="D48" s="17"/>
      <c r="E48" s="18"/>
    </row>
    <row r="49" spans="2:5" ht="22.5" customHeight="1">
      <c r="D49" s="17"/>
      <c r="E49" s="28"/>
    </row>
    <row r="50" spans="2:5" ht="13.5" customHeight="1">
      <c r="D50" s="23"/>
      <c r="E50" s="24"/>
    </row>
    <row r="51" spans="2:5" ht="13.5" customHeight="1">
      <c r="B51" s="19"/>
      <c r="D51" s="23"/>
      <c r="E51" s="29"/>
    </row>
    <row r="52" spans="2:5" ht="13.5" customHeight="1">
      <c r="C52" s="19"/>
      <c r="D52" s="23"/>
      <c r="E52" s="30"/>
    </row>
    <row r="53" spans="2:5" ht="13.5" customHeight="1">
      <c r="C53" s="19"/>
      <c r="D53" s="25"/>
      <c r="E53" s="22"/>
    </row>
    <row r="54" spans="2:5" ht="13.5" customHeight="1">
      <c r="D54" s="17"/>
      <c r="E54" s="18"/>
    </row>
    <row r="55" spans="2:5" ht="13.5" customHeight="1">
      <c r="B55" s="19"/>
      <c r="D55" s="17"/>
      <c r="E55" s="20"/>
    </row>
    <row r="56" spans="2:5" ht="13.5" customHeight="1">
      <c r="C56" s="19"/>
      <c r="D56" s="17"/>
      <c r="E56" s="29"/>
    </row>
    <row r="57" spans="2:5" ht="13.5" customHeight="1">
      <c r="C57" s="19"/>
      <c r="D57" s="25"/>
      <c r="E57" s="22"/>
    </row>
    <row r="58" spans="2:5" ht="13.5" customHeight="1">
      <c r="D58" s="23"/>
      <c r="E58" s="18"/>
    </row>
    <row r="59" spans="2:5" ht="13.5" customHeight="1">
      <c r="C59" s="19"/>
      <c r="D59" s="23"/>
      <c r="E59" s="29"/>
    </row>
    <row r="60" spans="2:5" ht="22.5" customHeight="1">
      <c r="D60" s="25"/>
      <c r="E60" s="28"/>
    </row>
    <row r="61" spans="2:5" ht="13.5" customHeight="1">
      <c r="D61" s="17"/>
      <c r="E61" s="18"/>
    </row>
    <row r="62" spans="2:5" ht="13.5" customHeight="1">
      <c r="D62" s="25"/>
      <c r="E62" s="22"/>
    </row>
    <row r="63" spans="2:5" ht="13.5" customHeight="1">
      <c r="D63" s="17"/>
      <c r="E63" s="18"/>
    </row>
    <row r="64" spans="2:5" ht="13.5" customHeight="1">
      <c r="D64" s="17"/>
      <c r="E64" s="18"/>
    </row>
    <row r="65" spans="1:5" ht="13.5" customHeight="1">
      <c r="A65" s="19"/>
      <c r="D65" s="31"/>
      <c r="E65" s="29"/>
    </row>
    <row r="66" spans="1:5" ht="13.5" customHeight="1">
      <c r="B66" s="19"/>
      <c r="C66" s="19"/>
      <c r="D66" s="32"/>
      <c r="E66" s="29"/>
    </row>
    <row r="67" spans="1:5" ht="13.5" customHeight="1">
      <c r="B67" s="19"/>
      <c r="C67" s="19"/>
      <c r="D67" s="32"/>
      <c r="E67" s="20"/>
    </row>
    <row r="68" spans="1:5" ht="13.5" customHeight="1">
      <c r="B68" s="19"/>
      <c r="C68" s="19"/>
      <c r="D68" s="25"/>
      <c r="E68" s="26"/>
    </row>
    <row r="69" spans="1:5">
      <c r="D69" s="17"/>
      <c r="E69" s="18"/>
    </row>
    <row r="70" spans="1:5">
      <c r="B70" s="19"/>
      <c r="D70" s="17"/>
      <c r="E70" s="29"/>
    </row>
    <row r="71" spans="1:5">
      <c r="C71" s="19"/>
      <c r="D71" s="17"/>
      <c r="E71" s="20"/>
    </row>
    <row r="72" spans="1:5">
      <c r="C72" s="19"/>
      <c r="D72" s="25"/>
      <c r="E72" s="22"/>
    </row>
    <row r="73" spans="1:5">
      <c r="D73" s="17"/>
      <c r="E73" s="18"/>
    </row>
    <row r="74" spans="1:5">
      <c r="D74" s="17"/>
      <c r="E74" s="18"/>
    </row>
    <row r="75" spans="1:5">
      <c r="D75" s="33"/>
      <c r="E75" s="34"/>
    </row>
    <row r="76" spans="1:5">
      <c r="D76" s="17"/>
      <c r="E76" s="18"/>
    </row>
    <row r="77" spans="1:5">
      <c r="D77" s="17"/>
      <c r="E77" s="18"/>
    </row>
    <row r="78" spans="1:5">
      <c r="D78" s="17"/>
      <c r="E78" s="18"/>
    </row>
    <row r="79" spans="1:5">
      <c r="D79" s="25"/>
      <c r="E79" s="22"/>
    </row>
    <row r="80" spans="1:5">
      <c r="D80" s="17"/>
      <c r="E80" s="18"/>
    </row>
    <row r="81" spans="1:5">
      <c r="D81" s="25"/>
      <c r="E81" s="22"/>
    </row>
    <row r="82" spans="1:5">
      <c r="D82" s="17"/>
      <c r="E82" s="18"/>
    </row>
    <row r="83" spans="1:5">
      <c r="D83" s="17"/>
      <c r="E83" s="18"/>
    </row>
    <row r="84" spans="1:5">
      <c r="D84" s="17"/>
      <c r="E84" s="18"/>
    </row>
    <row r="85" spans="1:5">
      <c r="D85" s="17"/>
      <c r="E85" s="18"/>
    </row>
    <row r="86" spans="1:5" ht="28.5" customHeight="1">
      <c r="A86" s="35"/>
      <c r="B86" s="35"/>
      <c r="C86" s="35"/>
      <c r="D86" s="36"/>
      <c r="E86" s="37"/>
    </row>
    <row r="87" spans="1:5">
      <c r="C87" s="19"/>
      <c r="D87" s="17"/>
      <c r="E87" s="20"/>
    </row>
    <row r="88" spans="1:5">
      <c r="D88" s="38"/>
      <c r="E88" s="39"/>
    </row>
    <row r="89" spans="1:5">
      <c r="D89" s="17"/>
      <c r="E89" s="18"/>
    </row>
    <row r="90" spans="1:5">
      <c r="D90" s="33"/>
      <c r="E90" s="34"/>
    </row>
    <row r="91" spans="1:5">
      <c r="D91" s="33"/>
      <c r="E91" s="34"/>
    </row>
    <row r="92" spans="1:5">
      <c r="D92" s="17"/>
      <c r="E92" s="18"/>
    </row>
    <row r="93" spans="1:5">
      <c r="D93" s="25"/>
      <c r="E93" s="22"/>
    </row>
    <row r="94" spans="1:5">
      <c r="D94" s="17"/>
      <c r="E94" s="18"/>
    </row>
    <row r="95" spans="1:5">
      <c r="D95" s="17"/>
      <c r="E95" s="18"/>
    </row>
    <row r="96" spans="1:5">
      <c r="D96" s="25"/>
      <c r="E96" s="22"/>
    </row>
    <row r="97" spans="2:5">
      <c r="D97" s="17"/>
      <c r="E97" s="18"/>
    </row>
    <row r="98" spans="2:5">
      <c r="D98" s="33"/>
      <c r="E98" s="34"/>
    </row>
    <row r="99" spans="2:5">
      <c r="D99" s="25"/>
      <c r="E99" s="39"/>
    </row>
    <row r="100" spans="2:5">
      <c r="D100" s="23"/>
      <c r="E100" s="34"/>
    </row>
    <row r="101" spans="2:5">
      <c r="D101" s="25"/>
      <c r="E101" s="22"/>
    </row>
    <row r="102" spans="2:5">
      <c r="D102" s="17"/>
      <c r="E102" s="18"/>
    </row>
    <row r="103" spans="2:5">
      <c r="C103" s="19"/>
      <c r="D103" s="17"/>
      <c r="E103" s="20"/>
    </row>
    <row r="104" spans="2:5">
      <c r="D104" s="23"/>
      <c r="E104" s="22"/>
    </row>
    <row r="105" spans="2:5">
      <c r="D105" s="23"/>
      <c r="E105" s="34"/>
    </row>
    <row r="106" spans="2:5">
      <c r="C106" s="19"/>
      <c r="D106" s="23"/>
      <c r="E106" s="40"/>
    </row>
    <row r="107" spans="2:5">
      <c r="C107" s="19"/>
      <c r="D107" s="25"/>
      <c r="E107" s="26"/>
    </row>
    <row r="108" spans="2:5">
      <c r="D108" s="17"/>
      <c r="E108" s="18"/>
    </row>
    <row r="109" spans="2:5">
      <c r="D109" s="38"/>
      <c r="E109" s="41"/>
    </row>
    <row r="110" spans="2:5" ht="11.25" customHeight="1">
      <c r="D110" s="33"/>
      <c r="E110" s="34"/>
    </row>
    <row r="111" spans="2:5" ht="24" customHeight="1">
      <c r="B111" s="19"/>
      <c r="D111" s="33"/>
      <c r="E111" s="42"/>
    </row>
    <row r="112" spans="2:5" ht="15" customHeight="1">
      <c r="C112" s="19"/>
      <c r="D112" s="33"/>
      <c r="E112" s="42"/>
    </row>
    <row r="113" spans="1:5" ht="11.25" customHeight="1">
      <c r="D113" s="38"/>
      <c r="E113" s="39"/>
    </row>
    <row r="114" spans="1:5">
      <c r="D114" s="33"/>
      <c r="E114" s="34"/>
    </row>
    <row r="115" spans="1:5" ht="13.5" customHeight="1">
      <c r="B115" s="19"/>
      <c r="D115" s="33"/>
      <c r="E115" s="43"/>
    </row>
    <row r="116" spans="1:5" ht="12.75" customHeight="1">
      <c r="C116" s="19"/>
      <c r="D116" s="33"/>
      <c r="E116" s="20"/>
    </row>
    <row r="117" spans="1:5" ht="12.75" customHeight="1">
      <c r="C117" s="19"/>
      <c r="D117" s="25"/>
      <c r="E117" s="26"/>
    </row>
    <row r="118" spans="1:5">
      <c r="D118" s="17"/>
      <c r="E118" s="18"/>
    </row>
    <row r="119" spans="1:5">
      <c r="C119" s="19"/>
      <c r="D119" s="17"/>
      <c r="E119" s="40"/>
    </row>
    <row r="120" spans="1:5">
      <c r="D120" s="38"/>
      <c r="E120" s="39"/>
    </row>
    <row r="121" spans="1:5">
      <c r="D121" s="33"/>
      <c r="E121" s="34"/>
    </row>
    <row r="122" spans="1:5">
      <c r="D122" s="17"/>
      <c r="E122" s="18"/>
    </row>
    <row r="123" spans="1:5" ht="19.5" customHeight="1">
      <c r="A123" s="44"/>
      <c r="B123" s="5"/>
      <c r="C123" s="5"/>
      <c r="D123" s="5"/>
      <c r="E123" s="29"/>
    </row>
    <row r="124" spans="1:5" ht="15" customHeight="1">
      <c r="A124" s="19"/>
      <c r="D124" s="31"/>
      <c r="E124" s="29"/>
    </row>
    <row r="125" spans="1:5">
      <c r="A125" s="19"/>
      <c r="B125" s="19"/>
      <c r="D125" s="31"/>
      <c r="E125" s="20"/>
    </row>
    <row r="126" spans="1:5">
      <c r="C126" s="19"/>
      <c r="D126" s="17"/>
      <c r="E126" s="29"/>
    </row>
    <row r="127" spans="1:5">
      <c r="D127" s="21"/>
      <c r="E127" s="22"/>
    </row>
    <row r="128" spans="1:5">
      <c r="B128" s="19"/>
      <c r="D128" s="17"/>
      <c r="E128" s="20"/>
    </row>
    <row r="129" spans="1:5">
      <c r="C129" s="19"/>
      <c r="D129" s="17"/>
      <c r="E129" s="20"/>
    </row>
    <row r="130" spans="1:5">
      <c r="D130" s="25"/>
      <c r="E130" s="26"/>
    </row>
    <row r="131" spans="1:5" ht="22.5" customHeight="1">
      <c r="C131" s="19"/>
      <c r="D131" s="17"/>
      <c r="E131" s="27"/>
    </row>
    <row r="132" spans="1:5">
      <c r="D132" s="17"/>
      <c r="E132" s="26"/>
    </row>
    <row r="133" spans="1:5">
      <c r="B133" s="19"/>
      <c r="D133" s="23"/>
      <c r="E133" s="29"/>
    </row>
    <row r="134" spans="1:5">
      <c r="C134" s="19"/>
      <c r="D134" s="23"/>
      <c r="E134" s="30"/>
    </row>
    <row r="135" spans="1:5">
      <c r="D135" s="25"/>
      <c r="E135" s="22"/>
    </row>
    <row r="136" spans="1:5" ht="13.5" customHeight="1">
      <c r="A136" s="19"/>
      <c r="D136" s="31"/>
      <c r="E136" s="29"/>
    </row>
    <row r="137" spans="1:5" ht="13.5" customHeight="1">
      <c r="B137" s="19"/>
      <c r="D137" s="17"/>
      <c r="E137" s="29"/>
    </row>
    <row r="138" spans="1:5" ht="13.5" customHeight="1">
      <c r="C138" s="19"/>
      <c r="D138" s="17"/>
      <c r="E138" s="20"/>
    </row>
    <row r="139" spans="1:5">
      <c r="C139" s="19"/>
      <c r="D139" s="25"/>
      <c r="E139" s="22"/>
    </row>
    <row r="140" spans="1:5">
      <c r="C140" s="19"/>
      <c r="D140" s="17"/>
      <c r="E140" s="20"/>
    </row>
    <row r="141" spans="1:5">
      <c r="D141" s="38"/>
      <c r="E141" s="39"/>
    </row>
    <row r="142" spans="1:5">
      <c r="C142" s="19"/>
      <c r="D142" s="23"/>
      <c r="E142" s="40"/>
    </row>
    <row r="143" spans="1:5">
      <c r="C143" s="19"/>
      <c r="D143" s="25"/>
      <c r="E143" s="26"/>
    </row>
    <row r="144" spans="1:5">
      <c r="D144" s="38"/>
      <c r="E144" s="45"/>
    </row>
    <row r="145" spans="1:5">
      <c r="B145" s="19"/>
      <c r="D145" s="33"/>
      <c r="E145" s="43"/>
    </row>
    <row r="146" spans="1:5">
      <c r="C146" s="19"/>
      <c r="D146" s="33"/>
      <c r="E146" s="20"/>
    </row>
    <row r="147" spans="1:5">
      <c r="C147" s="19"/>
      <c r="D147" s="25"/>
      <c r="E147" s="26"/>
    </row>
    <row r="148" spans="1:5">
      <c r="C148" s="19"/>
      <c r="D148" s="25"/>
      <c r="E148" s="26"/>
    </row>
    <row r="149" spans="1:5">
      <c r="D149" s="17"/>
      <c r="E149" s="18"/>
    </row>
    <row r="150" spans="1:5" s="46" customFormat="1" ht="18" customHeight="1">
      <c r="A150" s="203"/>
      <c r="B150" s="204"/>
      <c r="C150" s="204"/>
      <c r="D150" s="204"/>
      <c r="E150" s="204"/>
    </row>
    <row r="151" spans="1:5" ht="28.5" customHeight="1">
      <c r="A151" s="35"/>
      <c r="B151" s="35"/>
      <c r="C151" s="35"/>
      <c r="D151" s="36"/>
      <c r="E151" s="37"/>
    </row>
    <row r="153" spans="1:5" ht="15.75">
      <c r="A153" s="48"/>
      <c r="B153" s="19"/>
      <c r="C153" s="19"/>
      <c r="D153" s="49"/>
      <c r="E153" s="4"/>
    </row>
    <row r="154" spans="1:5">
      <c r="A154" s="19"/>
      <c r="B154" s="19"/>
      <c r="C154" s="19"/>
      <c r="D154" s="49"/>
      <c r="E154" s="4"/>
    </row>
    <row r="155" spans="1:5" ht="17.25" customHeight="1">
      <c r="A155" s="19"/>
      <c r="B155" s="19"/>
      <c r="C155" s="19"/>
      <c r="D155" s="49"/>
      <c r="E155" s="4"/>
    </row>
    <row r="156" spans="1:5" ht="13.5" customHeight="1">
      <c r="A156" s="19"/>
      <c r="B156" s="19"/>
      <c r="C156" s="19"/>
      <c r="D156" s="49"/>
      <c r="E156" s="4"/>
    </row>
    <row r="157" spans="1:5">
      <c r="A157" s="19"/>
      <c r="B157" s="19"/>
      <c r="C157" s="19"/>
      <c r="D157" s="49"/>
      <c r="E157" s="4"/>
    </row>
    <row r="158" spans="1:5">
      <c r="A158" s="19"/>
      <c r="B158" s="19"/>
      <c r="C158" s="19"/>
    </row>
    <row r="159" spans="1:5">
      <c r="A159" s="19"/>
      <c r="B159" s="19"/>
      <c r="C159" s="19"/>
      <c r="D159" s="49"/>
      <c r="E159" s="4"/>
    </row>
    <row r="160" spans="1:5">
      <c r="A160" s="19"/>
      <c r="B160" s="19"/>
      <c r="C160" s="19"/>
      <c r="D160" s="49"/>
      <c r="E160" s="50"/>
    </row>
    <row r="161" spans="1:5">
      <c r="A161" s="19"/>
      <c r="B161" s="19"/>
      <c r="C161" s="19"/>
      <c r="D161" s="49"/>
      <c r="E161" s="4"/>
    </row>
    <row r="162" spans="1:5" ht="22.5" customHeight="1">
      <c r="A162" s="19"/>
      <c r="B162" s="19"/>
      <c r="C162" s="19"/>
      <c r="D162" s="49"/>
      <c r="E162" s="27"/>
    </row>
    <row r="163" spans="1:5" ht="22.5" customHeight="1">
      <c r="D163" s="25"/>
      <c r="E163" s="28"/>
    </row>
  </sheetData>
  <mergeCells count="8">
    <mergeCell ref="A150:E150"/>
    <mergeCell ref="B3:H3"/>
    <mergeCell ref="B38:H38"/>
    <mergeCell ref="A1:H1"/>
    <mergeCell ref="B14:H14"/>
    <mergeCell ref="B16:H16"/>
    <mergeCell ref="B26:H26"/>
    <mergeCell ref="B28:H28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4" max="8" man="1"/>
    <brk id="84" max="9" man="1"/>
    <brk id="14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0"/>
  <sheetViews>
    <sheetView workbookViewId="0">
      <selection activeCell="K6" sqref="K6"/>
    </sheetView>
  </sheetViews>
  <sheetFormatPr defaultColWidth="11.42578125" defaultRowHeight="12.75"/>
  <cols>
    <col min="1" max="1" width="20.28515625" style="66" customWidth="1"/>
    <col min="2" max="2" width="44" style="67" customWidth="1"/>
    <col min="3" max="3" width="12.28515625" style="2" customWidth="1"/>
    <col min="4" max="4" width="11.42578125" style="2" bestFit="1" customWidth="1"/>
    <col min="5" max="5" width="7.5703125" style="2" customWidth="1"/>
    <col min="6" max="6" width="8.140625" style="2" customWidth="1"/>
    <col min="7" max="7" width="9" style="2" customWidth="1"/>
    <col min="8" max="8" width="6.42578125" style="2" customWidth="1"/>
    <col min="9" max="9" width="5.7109375" style="2" customWidth="1"/>
    <col min="10" max="10" width="4.42578125" style="2" customWidth="1"/>
    <col min="11" max="11" width="13.7109375" style="2" customWidth="1"/>
    <col min="12" max="12" width="12.28515625" style="2" bestFit="1" customWidth="1"/>
    <col min="13" max="16384" width="11.42578125" style="3"/>
  </cols>
  <sheetData>
    <row r="1" spans="1:12" ht="24" customHeight="1">
      <c r="A1" s="211" t="s">
        <v>19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s="4" customFormat="1" ht="180.75" thickBot="1">
      <c r="A2" s="98" t="s">
        <v>20</v>
      </c>
      <c r="B2" s="98" t="s">
        <v>21</v>
      </c>
      <c r="C2" s="99" t="s">
        <v>104</v>
      </c>
      <c r="D2" s="100" t="s">
        <v>11</v>
      </c>
      <c r="E2" s="100" t="s">
        <v>12</v>
      </c>
      <c r="F2" s="100" t="s">
        <v>13</v>
      </c>
      <c r="G2" s="100" t="s">
        <v>14</v>
      </c>
      <c r="H2" s="100" t="s">
        <v>22</v>
      </c>
      <c r="I2" s="100" t="s">
        <v>16</v>
      </c>
      <c r="J2" s="100" t="s">
        <v>17</v>
      </c>
      <c r="K2" s="99" t="s">
        <v>89</v>
      </c>
      <c r="L2" s="99" t="s">
        <v>105</v>
      </c>
    </row>
    <row r="3" spans="1:12">
      <c r="A3" s="101"/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2" s="4" customFormat="1" ht="25.5">
      <c r="A4" s="105"/>
      <c r="B4" s="86" t="s">
        <v>44</v>
      </c>
      <c r="C4" s="97"/>
      <c r="D4" s="97"/>
      <c r="E4" s="97"/>
      <c r="F4" s="97"/>
      <c r="G4" s="97"/>
      <c r="H4" s="97"/>
      <c r="I4" s="97"/>
      <c r="J4" s="97"/>
      <c r="K4" s="97"/>
      <c r="L4" s="106"/>
    </row>
    <row r="5" spans="1:12">
      <c r="A5" s="105"/>
      <c r="B5" s="87" t="s">
        <v>45</v>
      </c>
      <c r="C5" s="107"/>
      <c r="D5" s="107"/>
      <c r="E5" s="107"/>
      <c r="F5" s="107"/>
      <c r="G5" s="107"/>
      <c r="H5" s="107"/>
      <c r="I5" s="107"/>
      <c r="J5" s="107"/>
      <c r="K5" s="107"/>
      <c r="L5" s="108"/>
    </row>
    <row r="6" spans="1:12" s="4" customFormat="1">
      <c r="A6" s="105"/>
      <c r="B6" s="88" t="s">
        <v>46</v>
      </c>
      <c r="C6" s="97">
        <f>SUM(D6:I6)</f>
        <v>5894773</v>
      </c>
      <c r="D6" s="97">
        <f>SUM(D9+D27+D16+D35+D45+D20+D41+D50)</f>
        <v>687823</v>
      </c>
      <c r="E6" s="97">
        <f>SUM(E57)</f>
        <v>26000</v>
      </c>
      <c r="F6" s="97">
        <f>SUM(F68+F73)</f>
        <v>255900</v>
      </c>
      <c r="G6" s="97">
        <f>SUM(G78+G86+G92+G98+G106)</f>
        <v>4901750</v>
      </c>
      <c r="H6" s="97">
        <f>SUM(H110+H114+H118+H124)</f>
        <v>21800</v>
      </c>
      <c r="I6" s="97">
        <f>SUM(I128)</f>
        <v>1500</v>
      </c>
      <c r="J6" s="97"/>
      <c r="K6" s="97">
        <f>C6+(C6*0.02)</f>
        <v>6012668.46</v>
      </c>
      <c r="L6" s="106">
        <f>K6+(K6*0.02)</f>
        <v>6132921.8291999996</v>
      </c>
    </row>
    <row r="7" spans="1:12" s="4" customFormat="1" ht="12.75" customHeight="1">
      <c r="A7" s="109"/>
      <c r="B7" s="89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106"/>
    </row>
    <row r="8" spans="1:12" s="4" customFormat="1">
      <c r="A8" s="109" t="s">
        <v>48</v>
      </c>
      <c r="B8" s="89" t="s">
        <v>49</v>
      </c>
      <c r="C8" s="97"/>
      <c r="D8" s="97"/>
      <c r="E8" s="97"/>
      <c r="F8" s="97"/>
      <c r="G8" s="97"/>
      <c r="H8" s="97"/>
      <c r="I8" s="97"/>
      <c r="J8" s="97"/>
      <c r="K8" s="97"/>
      <c r="L8" s="106"/>
    </row>
    <row r="9" spans="1:12" s="4" customFormat="1">
      <c r="A9" s="149" t="s">
        <v>50</v>
      </c>
      <c r="B9" s="150" t="s">
        <v>51</v>
      </c>
      <c r="C9" s="97">
        <f>SUM(D9:J9)</f>
        <v>13000</v>
      </c>
      <c r="D9" s="97">
        <f>SUM(D10:D13)</f>
        <v>13000</v>
      </c>
      <c r="E9" s="97"/>
      <c r="F9" s="97"/>
      <c r="G9" s="97"/>
      <c r="H9" s="97"/>
      <c r="I9" s="97"/>
      <c r="J9" s="97"/>
      <c r="K9" s="97">
        <f>C9+(C9*0.02)</f>
        <v>13260</v>
      </c>
      <c r="L9" s="106">
        <f>K9+(K9*0.02)</f>
        <v>13525.2</v>
      </c>
    </row>
    <row r="10" spans="1:12">
      <c r="A10" s="112">
        <v>321</v>
      </c>
      <c r="B10" s="96" t="s">
        <v>27</v>
      </c>
      <c r="C10" s="113">
        <f>SUM(D10:J10)</f>
        <v>4000</v>
      </c>
      <c r="D10" s="107">
        <v>4000</v>
      </c>
      <c r="E10" s="107"/>
      <c r="F10" s="107"/>
      <c r="G10" s="107"/>
      <c r="H10" s="107"/>
      <c r="I10" s="107"/>
      <c r="J10" s="107"/>
      <c r="K10" s="113">
        <f t="shared" ref="K10:K13" si="0">C10+(C10*0.02)</f>
        <v>4080</v>
      </c>
      <c r="L10" s="114">
        <f t="shared" ref="L10:L13" si="1">K10+(K10*0.02)</f>
        <v>4161.6000000000004</v>
      </c>
    </row>
    <row r="11" spans="1:12" s="160" customFormat="1">
      <c r="A11" s="115">
        <v>322</v>
      </c>
      <c r="B11" s="116" t="s">
        <v>28</v>
      </c>
      <c r="C11" s="113">
        <f>D11</f>
        <v>7000</v>
      </c>
      <c r="D11" s="107">
        <v>7000</v>
      </c>
      <c r="E11" s="107"/>
      <c r="F11" s="107"/>
      <c r="G11" s="107"/>
      <c r="H11" s="107"/>
      <c r="I11" s="107"/>
      <c r="J11" s="107"/>
      <c r="K11" s="113"/>
      <c r="L11" s="114"/>
    </row>
    <row r="12" spans="1:12">
      <c r="A12" s="115">
        <v>323</v>
      </c>
      <c r="B12" s="116" t="s">
        <v>29</v>
      </c>
      <c r="C12" s="113">
        <f>SUM(D12:J12)</f>
        <v>1000</v>
      </c>
      <c r="D12" s="107">
        <v>1000</v>
      </c>
      <c r="E12" s="107"/>
      <c r="F12" s="107"/>
      <c r="G12" s="107"/>
      <c r="H12" s="107"/>
      <c r="I12" s="107"/>
      <c r="J12" s="107"/>
      <c r="K12" s="113">
        <f t="shared" si="0"/>
        <v>1020</v>
      </c>
      <c r="L12" s="114">
        <f t="shared" si="1"/>
        <v>1040.4000000000001</v>
      </c>
    </row>
    <row r="13" spans="1:12">
      <c r="A13" s="115">
        <v>329</v>
      </c>
      <c r="B13" s="116" t="s">
        <v>30</v>
      </c>
      <c r="C13" s="113">
        <f>SUM(D13:J13)</f>
        <v>1000</v>
      </c>
      <c r="D13" s="107">
        <v>1000</v>
      </c>
      <c r="E13" s="107"/>
      <c r="F13" s="107"/>
      <c r="G13" s="107"/>
      <c r="H13" s="107"/>
      <c r="I13" s="107"/>
      <c r="J13" s="107"/>
      <c r="K13" s="113">
        <f t="shared" si="0"/>
        <v>1020</v>
      </c>
      <c r="L13" s="114">
        <f t="shared" si="1"/>
        <v>1040.4000000000001</v>
      </c>
    </row>
    <row r="14" spans="1:12" s="4" customFormat="1">
      <c r="A14" s="105"/>
      <c r="B14" s="95"/>
      <c r="C14" s="97"/>
      <c r="D14" s="97"/>
      <c r="E14" s="97"/>
      <c r="F14" s="97"/>
      <c r="G14" s="97"/>
      <c r="H14" s="97"/>
      <c r="I14" s="97"/>
      <c r="J14" s="97"/>
      <c r="K14" s="97"/>
      <c r="L14" s="106"/>
    </row>
    <row r="15" spans="1:12" s="85" customFormat="1" ht="25.5">
      <c r="A15" s="111" t="s">
        <v>54</v>
      </c>
      <c r="B15" s="91" t="s">
        <v>55</v>
      </c>
      <c r="C15" s="97"/>
      <c r="D15" s="117"/>
      <c r="E15" s="107"/>
      <c r="F15" s="107"/>
      <c r="G15" s="107"/>
      <c r="H15" s="107"/>
      <c r="I15" s="107"/>
      <c r="J15" s="107"/>
      <c r="K15" s="107"/>
      <c r="L15" s="108"/>
    </row>
    <row r="16" spans="1:12" s="85" customFormat="1">
      <c r="A16" s="111" t="s">
        <v>50</v>
      </c>
      <c r="B16" s="91" t="s">
        <v>51</v>
      </c>
      <c r="C16" s="97">
        <f>SUM(D16:J16)</f>
        <v>1000</v>
      </c>
      <c r="D16" s="117">
        <f>D17</f>
        <v>1000</v>
      </c>
      <c r="E16" s="107"/>
      <c r="F16" s="107"/>
      <c r="G16" s="107"/>
      <c r="H16" s="107"/>
      <c r="I16" s="107"/>
      <c r="J16" s="107"/>
      <c r="K16" s="97">
        <f>C16+(C16*0.02)</f>
        <v>1020</v>
      </c>
      <c r="L16" s="106">
        <f>K16+(K16*0.02)</f>
        <v>1040.4000000000001</v>
      </c>
    </row>
    <row r="17" spans="1:12" s="85" customFormat="1">
      <c r="A17" s="115">
        <v>322</v>
      </c>
      <c r="B17" s="116" t="s">
        <v>28</v>
      </c>
      <c r="C17" s="113">
        <f>SUM(D17:J17)</f>
        <v>1000</v>
      </c>
      <c r="D17" s="107">
        <v>1000</v>
      </c>
      <c r="E17" s="107"/>
      <c r="F17" s="107"/>
      <c r="G17" s="107"/>
      <c r="H17" s="107"/>
      <c r="I17" s="107"/>
      <c r="J17" s="107"/>
      <c r="K17" s="113">
        <f t="shared" ref="K17" si="2">C17+(C17*0.02)</f>
        <v>1020</v>
      </c>
      <c r="L17" s="114">
        <f t="shared" ref="L17" si="3">K17+(K17*0.02)</f>
        <v>1040.4000000000001</v>
      </c>
    </row>
    <row r="18" spans="1:12" s="85" customFormat="1">
      <c r="A18" s="115"/>
      <c r="B18" s="116"/>
      <c r="C18" s="107"/>
      <c r="D18" s="107"/>
      <c r="E18" s="107"/>
      <c r="F18" s="107"/>
      <c r="G18" s="107"/>
      <c r="H18" s="107"/>
      <c r="I18" s="107"/>
      <c r="J18" s="107"/>
      <c r="K18" s="107"/>
      <c r="L18" s="108"/>
    </row>
    <row r="19" spans="1:12" s="4" customFormat="1" ht="12.75" customHeight="1">
      <c r="A19" s="111" t="s">
        <v>90</v>
      </c>
      <c r="B19" s="93" t="s">
        <v>65</v>
      </c>
      <c r="C19" s="97"/>
      <c r="D19" s="97"/>
      <c r="E19" s="97"/>
      <c r="F19" s="97"/>
      <c r="G19" s="97"/>
      <c r="H19" s="97"/>
      <c r="I19" s="97"/>
      <c r="J19" s="97"/>
      <c r="K19" s="97"/>
      <c r="L19" s="106"/>
    </row>
    <row r="20" spans="1:12" s="4" customFormat="1">
      <c r="A20" s="125" t="s">
        <v>82</v>
      </c>
      <c r="B20" s="91" t="s">
        <v>83</v>
      </c>
      <c r="C20" s="97">
        <f>SUM(D20:J20)</f>
        <v>210376</v>
      </c>
      <c r="D20" s="97">
        <f>SUM(D21:D24)</f>
        <v>210376</v>
      </c>
      <c r="E20" s="97"/>
      <c r="F20" s="97"/>
      <c r="G20" s="97"/>
      <c r="H20" s="97"/>
      <c r="I20" s="97"/>
      <c r="J20" s="97"/>
      <c r="K20" s="97">
        <f>C20+(C20*0.02)</f>
        <v>214583.52</v>
      </c>
      <c r="L20" s="106">
        <f>K20+(K20*0.02)</f>
        <v>218875.19039999999</v>
      </c>
    </row>
    <row r="21" spans="1:12">
      <c r="A21" s="115">
        <v>311</v>
      </c>
      <c r="B21" s="116" t="s">
        <v>24</v>
      </c>
      <c r="C21" s="113">
        <f>SUM(D21:J21)</f>
        <v>170000</v>
      </c>
      <c r="D21" s="145">
        <v>170000</v>
      </c>
      <c r="E21" s="144"/>
      <c r="F21" s="126"/>
      <c r="G21" s="107"/>
      <c r="H21" s="107"/>
      <c r="I21" s="107"/>
      <c r="J21" s="107"/>
      <c r="K21" s="113">
        <f t="shared" ref="K21:K24" si="4">C21+(C21*0.02)</f>
        <v>173400</v>
      </c>
      <c r="L21" s="114">
        <f t="shared" ref="L21:L24" si="5">K21+(K21*0.02)</f>
        <v>176868</v>
      </c>
    </row>
    <row r="22" spans="1:12">
      <c r="A22" s="115">
        <v>312</v>
      </c>
      <c r="B22" s="116" t="s">
        <v>25</v>
      </c>
      <c r="C22" s="113">
        <f>SUM(D22:J22)</f>
        <v>6326</v>
      </c>
      <c r="D22" s="145">
        <v>6326</v>
      </c>
      <c r="E22" s="107"/>
      <c r="F22" s="126"/>
      <c r="G22" s="107"/>
      <c r="H22" s="107"/>
      <c r="I22" s="107"/>
      <c r="J22" s="107"/>
      <c r="K22" s="113">
        <f t="shared" si="4"/>
        <v>6452.52</v>
      </c>
      <c r="L22" s="114">
        <f t="shared" si="5"/>
        <v>6581.5704000000005</v>
      </c>
    </row>
    <row r="23" spans="1:12">
      <c r="A23" s="115">
        <v>313</v>
      </c>
      <c r="B23" s="116" t="s">
        <v>26</v>
      </c>
      <c r="C23" s="113">
        <f>SUM(D23:J23)</f>
        <v>28050</v>
      </c>
      <c r="D23" s="145">
        <v>28050</v>
      </c>
      <c r="E23" s="144"/>
      <c r="F23" s="126"/>
      <c r="G23" s="107"/>
      <c r="H23" s="107"/>
      <c r="I23" s="107"/>
      <c r="J23" s="107"/>
      <c r="K23" s="113">
        <f t="shared" si="4"/>
        <v>28611</v>
      </c>
      <c r="L23" s="114">
        <f t="shared" si="5"/>
        <v>29183.22</v>
      </c>
    </row>
    <row r="24" spans="1:12">
      <c r="A24" s="115">
        <v>321</v>
      </c>
      <c r="B24" s="116" t="s">
        <v>27</v>
      </c>
      <c r="C24" s="113">
        <f>SUM(D24:J24)</f>
        <v>6000</v>
      </c>
      <c r="D24" s="145">
        <v>6000</v>
      </c>
      <c r="E24" s="107"/>
      <c r="F24" s="126"/>
      <c r="G24" s="107"/>
      <c r="H24" s="107"/>
      <c r="I24" s="107"/>
      <c r="J24" s="107"/>
      <c r="K24" s="113">
        <f t="shared" si="4"/>
        <v>6120</v>
      </c>
      <c r="L24" s="114">
        <f t="shared" si="5"/>
        <v>6242.4</v>
      </c>
    </row>
    <row r="25" spans="1:12" s="160" customFormat="1">
      <c r="A25" s="115"/>
      <c r="B25" s="116"/>
      <c r="C25" s="107"/>
      <c r="D25" s="107"/>
      <c r="E25" s="107"/>
      <c r="F25" s="107"/>
      <c r="G25" s="107"/>
      <c r="H25" s="107"/>
      <c r="I25" s="107"/>
      <c r="J25" s="107"/>
      <c r="K25" s="107"/>
      <c r="L25" s="108"/>
    </row>
    <row r="26" spans="1:12" s="160" customFormat="1">
      <c r="A26" s="111" t="s">
        <v>90</v>
      </c>
      <c r="B26" s="89" t="s">
        <v>49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8"/>
    </row>
    <row r="27" spans="1:12" s="4" customFormat="1" ht="25.5">
      <c r="A27" s="110" t="s">
        <v>52</v>
      </c>
      <c r="B27" s="90" t="s">
        <v>53</v>
      </c>
      <c r="C27" s="97">
        <f>SUM(D27:J27)</f>
        <v>119047</v>
      </c>
      <c r="D27" s="97">
        <f>SUM(D28:D32)</f>
        <v>119047</v>
      </c>
      <c r="E27" s="97"/>
      <c r="F27" s="97"/>
      <c r="G27" s="97"/>
      <c r="H27" s="97"/>
      <c r="I27" s="97"/>
      <c r="J27" s="97"/>
      <c r="K27" s="97">
        <f>C27+(C27*0.02)</f>
        <v>121427.94</v>
      </c>
      <c r="L27" s="106">
        <f>K27+(K27*0.02)</f>
        <v>123856.4988</v>
      </c>
    </row>
    <row r="28" spans="1:12">
      <c r="A28" s="115">
        <v>321</v>
      </c>
      <c r="B28" s="116" t="s">
        <v>27</v>
      </c>
      <c r="C28" s="113">
        <f t="shared" ref="C28:C32" si="6">SUM(D28:J28)</f>
        <v>9000</v>
      </c>
      <c r="D28" s="107">
        <v>9000</v>
      </c>
      <c r="E28" s="107"/>
      <c r="F28" s="107"/>
      <c r="G28" s="107"/>
      <c r="H28" s="107"/>
      <c r="I28" s="107"/>
      <c r="J28" s="107"/>
      <c r="K28" s="113">
        <f t="shared" ref="K28:K32" si="7">C28+(C28*0.02)</f>
        <v>9180</v>
      </c>
      <c r="L28" s="114">
        <f t="shared" ref="L28:L32" si="8">K28+(K28*0.02)</f>
        <v>9363.6</v>
      </c>
    </row>
    <row r="29" spans="1:12">
      <c r="A29" s="115">
        <v>322</v>
      </c>
      <c r="B29" s="116" t="s">
        <v>28</v>
      </c>
      <c r="C29" s="113">
        <f t="shared" si="6"/>
        <v>30047</v>
      </c>
      <c r="D29" s="107">
        <v>30047</v>
      </c>
      <c r="E29" s="107"/>
      <c r="F29" s="107"/>
      <c r="G29" s="107"/>
      <c r="H29" s="107"/>
      <c r="I29" s="107"/>
      <c r="J29" s="107"/>
      <c r="K29" s="113">
        <f t="shared" si="7"/>
        <v>30647.94</v>
      </c>
      <c r="L29" s="114">
        <f t="shared" si="8"/>
        <v>31260.898799999999</v>
      </c>
    </row>
    <row r="30" spans="1:12">
      <c r="A30" s="115">
        <v>323</v>
      </c>
      <c r="B30" s="116" t="s">
        <v>29</v>
      </c>
      <c r="C30" s="113">
        <f t="shared" si="6"/>
        <v>65000</v>
      </c>
      <c r="D30" s="107">
        <v>65000</v>
      </c>
      <c r="E30" s="107"/>
      <c r="F30" s="107"/>
      <c r="G30" s="107"/>
      <c r="H30" s="107"/>
      <c r="I30" s="107"/>
      <c r="J30" s="107"/>
      <c r="K30" s="113">
        <f t="shared" si="7"/>
        <v>66300</v>
      </c>
      <c r="L30" s="114">
        <f t="shared" si="8"/>
        <v>67626</v>
      </c>
    </row>
    <row r="31" spans="1:12">
      <c r="A31" s="115">
        <v>329</v>
      </c>
      <c r="B31" s="116" t="s">
        <v>30</v>
      </c>
      <c r="C31" s="113">
        <f t="shared" si="6"/>
        <v>5000</v>
      </c>
      <c r="D31" s="107">
        <v>5000</v>
      </c>
      <c r="E31" s="107"/>
      <c r="F31" s="107"/>
      <c r="G31" s="107"/>
      <c r="H31" s="107"/>
      <c r="I31" s="107"/>
      <c r="J31" s="107"/>
      <c r="K31" s="113">
        <f t="shared" si="7"/>
        <v>5100</v>
      </c>
      <c r="L31" s="114">
        <f t="shared" si="8"/>
        <v>5202</v>
      </c>
    </row>
    <row r="32" spans="1:12" s="85" customFormat="1">
      <c r="A32" s="115">
        <v>343</v>
      </c>
      <c r="B32" s="116" t="s">
        <v>31</v>
      </c>
      <c r="C32" s="113">
        <f t="shared" si="6"/>
        <v>10000</v>
      </c>
      <c r="D32" s="107">
        <v>10000</v>
      </c>
      <c r="E32" s="107"/>
      <c r="F32" s="107"/>
      <c r="G32" s="107"/>
      <c r="H32" s="107"/>
      <c r="I32" s="107"/>
      <c r="J32" s="107"/>
      <c r="K32" s="113">
        <f t="shared" si="7"/>
        <v>10200</v>
      </c>
      <c r="L32" s="114">
        <f t="shared" si="8"/>
        <v>10404</v>
      </c>
    </row>
    <row r="33" spans="1:12" s="141" customFormat="1">
      <c r="A33" s="115"/>
      <c r="B33" s="116"/>
      <c r="C33" s="113"/>
      <c r="D33" s="107"/>
      <c r="E33" s="107"/>
      <c r="F33" s="107"/>
      <c r="G33" s="107"/>
      <c r="H33" s="107"/>
      <c r="I33" s="107"/>
      <c r="J33" s="107"/>
      <c r="K33" s="113"/>
      <c r="L33" s="114"/>
    </row>
    <row r="34" spans="1:12" s="160" customFormat="1" ht="25.5">
      <c r="A34" s="142" t="s">
        <v>54</v>
      </c>
      <c r="B34" s="122" t="s">
        <v>55</v>
      </c>
      <c r="C34" s="113"/>
      <c r="D34" s="107"/>
      <c r="E34" s="107"/>
      <c r="F34" s="107"/>
      <c r="G34" s="107"/>
      <c r="H34" s="107"/>
      <c r="I34" s="107"/>
      <c r="J34" s="107"/>
      <c r="K34" s="113"/>
      <c r="L34" s="114"/>
    </row>
    <row r="35" spans="1:12" s="85" customFormat="1" ht="25.5">
      <c r="A35" s="111" t="s">
        <v>52</v>
      </c>
      <c r="B35" s="91" t="s">
        <v>56</v>
      </c>
      <c r="C35" s="97">
        <f>SUM(D35:J35)</f>
        <v>295900</v>
      </c>
      <c r="D35" s="117">
        <f>SUM(D36:D37)</f>
        <v>295900</v>
      </c>
      <c r="E35" s="107"/>
      <c r="F35" s="107"/>
      <c r="G35" s="107"/>
      <c r="H35" s="107"/>
      <c r="I35" s="107"/>
      <c r="J35" s="107"/>
      <c r="K35" s="97">
        <f>C35+(C35*0.02)</f>
        <v>301818</v>
      </c>
      <c r="L35" s="106">
        <f>K35+(K35*0.02)</f>
        <v>307854.36</v>
      </c>
    </row>
    <row r="36" spans="1:12">
      <c r="A36" s="115">
        <v>322</v>
      </c>
      <c r="B36" s="116" t="s">
        <v>28</v>
      </c>
      <c r="C36" s="113">
        <f>SUM(D36:J36)</f>
        <v>287900</v>
      </c>
      <c r="D36" s="107">
        <v>287900</v>
      </c>
      <c r="E36" s="107"/>
      <c r="F36" s="107"/>
      <c r="G36" s="107"/>
      <c r="H36" s="107"/>
      <c r="I36" s="107"/>
      <c r="J36" s="107"/>
      <c r="K36" s="113">
        <f t="shared" ref="K36:K37" si="9">C36+(C36*0.02)</f>
        <v>293658</v>
      </c>
      <c r="L36" s="114">
        <f t="shared" ref="L36:L37" si="10">K36+(K36*0.02)</f>
        <v>299531.15999999997</v>
      </c>
    </row>
    <row r="37" spans="1:12">
      <c r="A37" s="115">
        <v>323</v>
      </c>
      <c r="B37" s="116" t="s">
        <v>29</v>
      </c>
      <c r="C37" s="113">
        <f>SUM(D37:J37)</f>
        <v>8000</v>
      </c>
      <c r="D37" s="107">
        <v>8000</v>
      </c>
      <c r="E37" s="107"/>
      <c r="F37" s="107"/>
      <c r="G37" s="107"/>
      <c r="H37" s="107"/>
      <c r="I37" s="107"/>
      <c r="J37" s="107"/>
      <c r="K37" s="113">
        <f t="shared" si="9"/>
        <v>8160</v>
      </c>
      <c r="L37" s="114">
        <f t="shared" si="10"/>
        <v>8323.2000000000007</v>
      </c>
    </row>
    <row r="38" spans="1:12" s="160" customFormat="1">
      <c r="A38" s="115"/>
      <c r="B38" s="116"/>
      <c r="C38" s="113"/>
      <c r="D38" s="107"/>
      <c r="E38" s="107"/>
      <c r="F38" s="107"/>
      <c r="G38" s="107"/>
      <c r="H38" s="107"/>
      <c r="I38" s="107"/>
      <c r="J38" s="107"/>
      <c r="K38" s="113"/>
      <c r="L38" s="114"/>
    </row>
    <row r="39" spans="1:12" s="4" customFormat="1" ht="12.75" customHeight="1">
      <c r="A39" s="118"/>
      <c r="B39" s="92" t="s">
        <v>60</v>
      </c>
      <c r="C39" s="97"/>
      <c r="D39" s="97"/>
      <c r="E39" s="97"/>
      <c r="F39" s="97"/>
      <c r="G39" s="97"/>
      <c r="H39" s="97"/>
      <c r="I39" s="97"/>
      <c r="J39" s="97"/>
      <c r="K39" s="97"/>
      <c r="L39" s="106"/>
    </row>
    <row r="40" spans="1:12" s="4" customFormat="1">
      <c r="A40" s="118" t="s">
        <v>84</v>
      </c>
      <c r="B40" s="92" t="s">
        <v>61</v>
      </c>
      <c r="C40" s="97"/>
      <c r="D40" s="97"/>
      <c r="E40" s="97"/>
      <c r="F40" s="97"/>
      <c r="G40" s="97"/>
      <c r="H40" s="97"/>
      <c r="I40" s="97"/>
      <c r="J40" s="97"/>
      <c r="K40" s="97"/>
      <c r="L40" s="106"/>
    </row>
    <row r="41" spans="1:12" s="4" customFormat="1">
      <c r="A41" s="118" t="s">
        <v>52</v>
      </c>
      <c r="B41" s="92" t="s">
        <v>62</v>
      </c>
      <c r="C41" s="97">
        <f>SUM(D41:J41)</f>
        <v>48500</v>
      </c>
      <c r="D41" s="97">
        <f>D42</f>
        <v>48500</v>
      </c>
      <c r="E41" s="97"/>
      <c r="F41" s="97"/>
      <c r="G41" s="97"/>
      <c r="H41" s="97"/>
      <c r="I41" s="97"/>
      <c r="J41" s="97"/>
      <c r="K41" s="97">
        <f>C41+(C41*0.02)</f>
        <v>49470</v>
      </c>
      <c r="L41" s="106">
        <f>K41+(K41*0.02)</f>
        <v>50459.4</v>
      </c>
    </row>
    <row r="42" spans="1:12">
      <c r="A42" s="112">
        <v>422</v>
      </c>
      <c r="B42" s="96" t="s">
        <v>32</v>
      </c>
      <c r="C42" s="113">
        <f>SUM(D42:J42)</f>
        <v>48500</v>
      </c>
      <c r="D42" s="107">
        <v>48500</v>
      </c>
      <c r="E42" s="107"/>
      <c r="F42" s="107"/>
      <c r="G42" s="107"/>
      <c r="H42" s="107"/>
      <c r="I42" s="107"/>
      <c r="J42" s="107"/>
      <c r="K42" s="113">
        <f t="shared" ref="K42" si="11">C42+(C42*0.02)</f>
        <v>49470</v>
      </c>
      <c r="L42" s="114">
        <f t="shared" ref="L42" si="12">K42+(K42*0.02)</f>
        <v>50459.4</v>
      </c>
    </row>
    <row r="43" spans="1:12" s="160" customFormat="1">
      <c r="A43" s="115"/>
      <c r="B43" s="116"/>
      <c r="C43" s="113"/>
      <c r="D43" s="107"/>
      <c r="E43" s="107"/>
      <c r="F43" s="107"/>
      <c r="G43" s="107"/>
      <c r="H43" s="107"/>
      <c r="I43" s="107"/>
      <c r="J43" s="107"/>
      <c r="K43" s="113"/>
      <c r="L43" s="114"/>
    </row>
    <row r="44" spans="1:12" s="4" customFormat="1" ht="12.75" customHeight="1">
      <c r="A44" s="118" t="s">
        <v>57</v>
      </c>
      <c r="B44" s="92" t="s">
        <v>58</v>
      </c>
      <c r="C44" s="97"/>
      <c r="D44" s="97"/>
      <c r="E44" s="97"/>
      <c r="F44" s="97"/>
      <c r="G44" s="97"/>
      <c r="H44" s="97"/>
      <c r="I44" s="97"/>
      <c r="J44" s="97"/>
      <c r="K44" s="97"/>
      <c r="L44" s="106"/>
    </row>
    <row r="45" spans="1:12" s="4" customFormat="1">
      <c r="A45" s="118" t="s">
        <v>52</v>
      </c>
      <c r="B45" s="92" t="s">
        <v>59</v>
      </c>
      <c r="C45" s="97">
        <f>SUM(D45:J45)</f>
        <v>0</v>
      </c>
      <c r="D45" s="97">
        <f>D46</f>
        <v>0</v>
      </c>
      <c r="E45" s="97"/>
      <c r="F45" s="97"/>
      <c r="G45" s="97"/>
      <c r="H45" s="97"/>
      <c r="I45" s="97"/>
      <c r="J45" s="97"/>
      <c r="K45" s="97">
        <f>C45+(C45*0.02)</f>
        <v>0</v>
      </c>
      <c r="L45" s="106">
        <f>K45+(K45*0.02)</f>
        <v>0</v>
      </c>
    </row>
    <row r="46" spans="1:12">
      <c r="A46" s="115">
        <v>323</v>
      </c>
      <c r="B46" s="116" t="s">
        <v>29</v>
      </c>
      <c r="C46" s="113">
        <f>SUM(D46:J46)</f>
        <v>0</v>
      </c>
      <c r="D46" s="113">
        <v>0</v>
      </c>
      <c r="E46" s="107"/>
      <c r="F46" s="107"/>
      <c r="G46" s="107"/>
      <c r="H46" s="107"/>
      <c r="I46" s="107"/>
      <c r="J46" s="107"/>
      <c r="K46" s="113">
        <f t="shared" ref="K46" si="13">C46+(C46*0.02)</f>
        <v>0</v>
      </c>
      <c r="L46" s="114">
        <f t="shared" ref="L46" si="14">K46+(K46*0.02)</f>
        <v>0</v>
      </c>
    </row>
    <row r="47" spans="1:12" s="160" customFormat="1">
      <c r="A47" s="115"/>
      <c r="B47" s="116"/>
      <c r="C47" s="113"/>
      <c r="D47" s="113"/>
      <c r="E47" s="107"/>
      <c r="F47" s="107"/>
      <c r="G47" s="107"/>
      <c r="H47" s="107"/>
      <c r="I47" s="107"/>
      <c r="J47" s="107"/>
      <c r="K47" s="113"/>
      <c r="L47" s="114"/>
    </row>
    <row r="48" spans="1:12">
      <c r="A48" s="109" t="s">
        <v>74</v>
      </c>
      <c r="B48" s="122" t="s">
        <v>87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8"/>
    </row>
    <row r="49" spans="1:12" ht="25.5">
      <c r="A49" s="109" t="s">
        <v>52</v>
      </c>
      <c r="B49" s="122" t="s">
        <v>76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8"/>
    </row>
    <row r="50" spans="1:12">
      <c r="A50" s="109">
        <v>3</v>
      </c>
      <c r="B50" s="122" t="s">
        <v>23</v>
      </c>
      <c r="C50" s="117">
        <f>SUM(D50:J50)</f>
        <v>0</v>
      </c>
      <c r="D50" s="117">
        <f>SUM(D51:D54)</f>
        <v>0</v>
      </c>
      <c r="E50" s="107"/>
      <c r="F50" s="107"/>
      <c r="G50" s="107"/>
      <c r="H50" s="107"/>
      <c r="I50" s="107"/>
      <c r="J50" s="107"/>
      <c r="K50" s="97">
        <f t="shared" ref="K50:K54" si="15">C50+(C50*0.02)</f>
        <v>0</v>
      </c>
      <c r="L50" s="106">
        <f t="shared" ref="L50:L54" si="16">K50+(K50*0.02)</f>
        <v>0</v>
      </c>
    </row>
    <row r="51" spans="1:12">
      <c r="A51" s="115">
        <v>311</v>
      </c>
      <c r="B51" s="116" t="s">
        <v>24</v>
      </c>
      <c r="C51" s="113">
        <f t="shared" ref="C51:C54" si="17">SUM(D51:J51)</f>
        <v>0</v>
      </c>
      <c r="D51" s="107">
        <v>0</v>
      </c>
      <c r="E51" s="107"/>
      <c r="F51" s="107"/>
      <c r="G51" s="107"/>
      <c r="H51" s="107"/>
      <c r="I51" s="107"/>
      <c r="J51" s="107"/>
      <c r="K51" s="113">
        <f t="shared" si="15"/>
        <v>0</v>
      </c>
      <c r="L51" s="114">
        <f t="shared" si="16"/>
        <v>0</v>
      </c>
    </row>
    <row r="52" spans="1:12">
      <c r="A52" s="115">
        <v>312</v>
      </c>
      <c r="B52" s="116" t="s">
        <v>25</v>
      </c>
      <c r="C52" s="113">
        <f t="shared" si="17"/>
        <v>0</v>
      </c>
      <c r="D52" s="107">
        <v>0</v>
      </c>
      <c r="E52" s="107"/>
      <c r="F52" s="107"/>
      <c r="G52" s="107"/>
      <c r="H52" s="107"/>
      <c r="I52" s="107"/>
      <c r="J52" s="107"/>
      <c r="K52" s="113">
        <f t="shared" si="15"/>
        <v>0</v>
      </c>
      <c r="L52" s="114">
        <f t="shared" si="16"/>
        <v>0</v>
      </c>
    </row>
    <row r="53" spans="1:12">
      <c r="A53" s="115">
        <v>313</v>
      </c>
      <c r="B53" s="116" t="s">
        <v>26</v>
      </c>
      <c r="C53" s="113">
        <f t="shared" si="17"/>
        <v>0</v>
      </c>
      <c r="D53" s="107">
        <v>0</v>
      </c>
      <c r="E53" s="107"/>
      <c r="F53" s="107"/>
      <c r="G53" s="107"/>
      <c r="H53" s="107"/>
      <c r="I53" s="107"/>
      <c r="J53" s="107"/>
      <c r="K53" s="113">
        <f t="shared" si="15"/>
        <v>0</v>
      </c>
      <c r="L53" s="114">
        <f t="shared" si="16"/>
        <v>0</v>
      </c>
    </row>
    <row r="54" spans="1:12">
      <c r="A54" s="115">
        <v>321</v>
      </c>
      <c r="B54" s="116" t="s">
        <v>27</v>
      </c>
      <c r="C54" s="113">
        <f t="shared" si="17"/>
        <v>0</v>
      </c>
      <c r="D54" s="107">
        <v>0</v>
      </c>
      <c r="E54" s="107"/>
      <c r="F54" s="107"/>
      <c r="G54" s="107"/>
      <c r="H54" s="107"/>
      <c r="I54" s="107"/>
      <c r="J54" s="107"/>
      <c r="K54" s="113">
        <f t="shared" si="15"/>
        <v>0</v>
      </c>
      <c r="L54" s="114">
        <f t="shared" si="16"/>
        <v>0</v>
      </c>
    </row>
    <row r="55" spans="1:12" s="146" customFormat="1">
      <c r="A55" s="162"/>
      <c r="B55" s="163"/>
      <c r="C55" s="113"/>
      <c r="D55" s="107"/>
      <c r="E55" s="107"/>
      <c r="F55" s="107"/>
      <c r="G55" s="107"/>
      <c r="H55" s="107"/>
      <c r="I55" s="107"/>
      <c r="J55" s="107"/>
      <c r="K55" s="113"/>
      <c r="L55" s="114"/>
    </row>
    <row r="56" spans="1:12" s="160" customFormat="1" ht="25.5">
      <c r="A56" s="142" t="s">
        <v>54</v>
      </c>
      <c r="B56" s="122" t="s">
        <v>55</v>
      </c>
      <c r="C56" s="113"/>
      <c r="D56" s="107"/>
      <c r="E56" s="107"/>
      <c r="F56" s="107"/>
      <c r="G56" s="107"/>
      <c r="H56" s="107"/>
      <c r="I56" s="107"/>
      <c r="J56" s="107"/>
      <c r="K56" s="113"/>
      <c r="L56" s="148"/>
    </row>
    <row r="57" spans="1:12" s="141" customFormat="1">
      <c r="A57" s="142" t="s">
        <v>63</v>
      </c>
      <c r="B57" s="122" t="s">
        <v>85</v>
      </c>
      <c r="C57" s="117">
        <f>SUM(D57:J57)</f>
        <v>26000</v>
      </c>
      <c r="D57" s="107"/>
      <c r="E57" s="117">
        <f>SUM(E58+E59+E60+E61+E62+E64)</f>
        <v>26000</v>
      </c>
      <c r="F57" s="107"/>
      <c r="G57" s="107"/>
      <c r="H57" s="107"/>
      <c r="I57" s="107"/>
      <c r="J57" s="107"/>
      <c r="K57" s="97">
        <f>E57+(E57*0.02)</f>
        <v>26520</v>
      </c>
      <c r="L57" s="97">
        <f>K57+(K57*0.02)</f>
        <v>27050.400000000001</v>
      </c>
    </row>
    <row r="58" spans="1:12" s="141" customFormat="1">
      <c r="A58" s="115">
        <v>321</v>
      </c>
      <c r="B58" s="116" t="s">
        <v>27</v>
      </c>
      <c r="C58" s="113">
        <f t="shared" ref="C58:C62" si="18">SUM(D58:J58)</f>
        <v>6000</v>
      </c>
      <c r="D58" s="107"/>
      <c r="E58" s="107">
        <v>6000</v>
      </c>
      <c r="F58" s="107"/>
      <c r="G58" s="107"/>
      <c r="H58" s="107"/>
      <c r="I58" s="107"/>
      <c r="J58" s="107"/>
      <c r="K58" s="113">
        <f>E58+(E58*0.02)</f>
        <v>6120</v>
      </c>
      <c r="L58" s="113">
        <f t="shared" ref="L58:L62" si="19">K58+(K58*0.02)</f>
        <v>6242.4</v>
      </c>
    </row>
    <row r="59" spans="1:12" s="141" customFormat="1">
      <c r="A59" s="115">
        <v>322</v>
      </c>
      <c r="B59" s="116" t="s">
        <v>28</v>
      </c>
      <c r="C59" s="113">
        <f t="shared" si="18"/>
        <v>6500</v>
      </c>
      <c r="D59" s="107"/>
      <c r="E59" s="107">
        <v>6500</v>
      </c>
      <c r="F59" s="107"/>
      <c r="G59" s="107"/>
      <c r="H59" s="107"/>
      <c r="I59" s="107"/>
      <c r="J59" s="107"/>
      <c r="K59" s="113">
        <f t="shared" ref="K59:K62" si="20">E59+(E59*0.02)</f>
        <v>6630</v>
      </c>
      <c r="L59" s="113">
        <f t="shared" si="19"/>
        <v>6762.6</v>
      </c>
    </row>
    <row r="60" spans="1:12" s="141" customFormat="1">
      <c r="A60" s="115">
        <v>323</v>
      </c>
      <c r="B60" s="116" t="s">
        <v>29</v>
      </c>
      <c r="C60" s="113">
        <f t="shared" si="18"/>
        <v>7000</v>
      </c>
      <c r="D60" s="107"/>
      <c r="E60" s="107">
        <v>7000</v>
      </c>
      <c r="F60" s="107"/>
      <c r="G60" s="107"/>
      <c r="H60" s="107"/>
      <c r="I60" s="107"/>
      <c r="J60" s="107"/>
      <c r="K60" s="113">
        <f t="shared" si="20"/>
        <v>7140</v>
      </c>
      <c r="L60" s="113">
        <f t="shared" si="19"/>
        <v>7282.8</v>
      </c>
    </row>
    <row r="61" spans="1:12" s="141" customFormat="1">
      <c r="A61" s="115">
        <v>329</v>
      </c>
      <c r="B61" s="116" t="s">
        <v>30</v>
      </c>
      <c r="C61" s="113">
        <f t="shared" si="18"/>
        <v>1500</v>
      </c>
      <c r="D61" s="107"/>
      <c r="E61" s="107">
        <v>1500</v>
      </c>
      <c r="F61" s="107"/>
      <c r="G61" s="107"/>
      <c r="H61" s="107"/>
      <c r="I61" s="107"/>
      <c r="J61" s="107"/>
      <c r="K61" s="113">
        <f t="shared" si="20"/>
        <v>1530</v>
      </c>
      <c r="L61" s="113">
        <f t="shared" si="19"/>
        <v>1560.6</v>
      </c>
    </row>
    <row r="62" spans="1:12" s="141" customFormat="1">
      <c r="A62" s="115">
        <v>343</v>
      </c>
      <c r="B62" s="116" t="s">
        <v>31</v>
      </c>
      <c r="C62" s="113">
        <f t="shared" si="18"/>
        <v>2000</v>
      </c>
      <c r="D62" s="107"/>
      <c r="E62" s="107">
        <v>2000</v>
      </c>
      <c r="F62" s="107"/>
      <c r="G62" s="107"/>
      <c r="H62" s="107"/>
      <c r="I62" s="107"/>
      <c r="J62" s="107"/>
      <c r="K62" s="113">
        <f t="shared" si="20"/>
        <v>2040</v>
      </c>
      <c r="L62" s="113">
        <f t="shared" si="19"/>
        <v>2080.8000000000002</v>
      </c>
    </row>
    <row r="63" spans="1:12" s="141" customFormat="1">
      <c r="A63" s="142" t="s">
        <v>63</v>
      </c>
      <c r="B63" s="122" t="s">
        <v>85</v>
      </c>
      <c r="C63" s="117">
        <f>SUM(D63:J63)</f>
        <v>3000</v>
      </c>
      <c r="D63" s="107"/>
      <c r="E63" s="117">
        <f>E64</f>
        <v>3000</v>
      </c>
      <c r="F63" s="107"/>
      <c r="G63" s="107"/>
      <c r="H63" s="107"/>
      <c r="I63" s="107"/>
      <c r="J63" s="107"/>
      <c r="K63" s="97">
        <f>E63+(E63*0.02)</f>
        <v>3060</v>
      </c>
      <c r="L63" s="106">
        <f>K63+(K63*0.02)</f>
        <v>3121.2</v>
      </c>
    </row>
    <row r="64" spans="1:12" s="141" customFormat="1">
      <c r="A64" s="115">
        <v>422</v>
      </c>
      <c r="B64" s="116" t="s">
        <v>32</v>
      </c>
      <c r="C64" s="113">
        <f>SUM(D64:J64)</f>
        <v>3000</v>
      </c>
      <c r="D64" s="107"/>
      <c r="E64" s="107">
        <v>3000</v>
      </c>
      <c r="F64" s="107"/>
      <c r="G64" s="107"/>
      <c r="H64" s="107"/>
      <c r="I64" s="107"/>
      <c r="J64" s="107"/>
      <c r="K64" s="113">
        <f>E64+(E64*0.02)</f>
        <v>3060</v>
      </c>
      <c r="L64" s="114">
        <f>K64+(K64*0.02)</f>
        <v>3121.2</v>
      </c>
    </row>
    <row r="65" spans="1:12" s="160" customFormat="1">
      <c r="A65" s="115"/>
      <c r="B65" s="116"/>
      <c r="C65" s="113"/>
      <c r="D65" s="107"/>
      <c r="E65" s="107"/>
      <c r="F65" s="107"/>
      <c r="G65" s="107"/>
      <c r="H65" s="107"/>
      <c r="I65" s="107"/>
      <c r="J65" s="107"/>
      <c r="K65" s="113"/>
      <c r="L65" s="114"/>
    </row>
    <row r="66" spans="1:12" s="4" customFormat="1" ht="25.5">
      <c r="A66" s="119"/>
      <c r="B66" s="89" t="s">
        <v>91</v>
      </c>
      <c r="C66" s="97"/>
      <c r="D66" s="97"/>
      <c r="E66" s="97"/>
      <c r="F66" s="97"/>
      <c r="G66" s="97"/>
      <c r="H66" s="97"/>
      <c r="I66" s="97"/>
      <c r="J66" s="97"/>
      <c r="K66" s="97"/>
      <c r="L66" s="106"/>
    </row>
    <row r="67" spans="1:12" s="4" customFormat="1">
      <c r="A67" s="121" t="s">
        <v>98</v>
      </c>
      <c r="B67" s="94" t="s">
        <v>69</v>
      </c>
      <c r="C67" s="97"/>
      <c r="D67" s="97"/>
      <c r="E67" s="97"/>
      <c r="F67" s="97"/>
      <c r="G67" s="97"/>
      <c r="H67" s="97"/>
      <c r="I67" s="97"/>
      <c r="J67" s="97"/>
      <c r="K67" s="97"/>
      <c r="L67" s="106"/>
    </row>
    <row r="68" spans="1:12" s="4" customFormat="1" ht="25.5">
      <c r="A68" s="120" t="s">
        <v>66</v>
      </c>
      <c r="B68" s="91" t="s">
        <v>67</v>
      </c>
      <c r="C68" s="97">
        <f>SUM(D68:J68)</f>
        <v>175000</v>
      </c>
      <c r="D68" s="97"/>
      <c r="E68" s="97"/>
      <c r="F68" s="97">
        <f>SUM(F69:F70)</f>
        <v>175000</v>
      </c>
      <c r="G68" s="97"/>
      <c r="H68" s="97"/>
      <c r="I68" s="97"/>
      <c r="J68" s="97"/>
      <c r="K68" s="97">
        <f>C68+(C68*0.02)</f>
        <v>178500</v>
      </c>
      <c r="L68" s="106">
        <f>K68+(K68*0.02)</f>
        <v>182070</v>
      </c>
    </row>
    <row r="69" spans="1:12">
      <c r="A69" s="115">
        <v>322</v>
      </c>
      <c r="B69" s="116" t="s">
        <v>28</v>
      </c>
      <c r="C69" s="113">
        <f t="shared" ref="C69:C70" si="21">SUM(D69:J69)</f>
        <v>170000</v>
      </c>
      <c r="D69" s="107"/>
      <c r="E69" s="107"/>
      <c r="F69" s="107">
        <v>170000</v>
      </c>
      <c r="G69" s="107"/>
      <c r="H69" s="107"/>
      <c r="I69" s="107"/>
      <c r="J69" s="107"/>
      <c r="K69" s="113">
        <f t="shared" ref="K69:K70" si="22">C69+(C69*0.02)</f>
        <v>173400</v>
      </c>
      <c r="L69" s="114">
        <f t="shared" ref="L69:L70" si="23">K69+(K69*0.02)</f>
        <v>176868</v>
      </c>
    </row>
    <row r="70" spans="1:12">
      <c r="A70" s="115">
        <v>329</v>
      </c>
      <c r="B70" s="116" t="s">
        <v>30</v>
      </c>
      <c r="C70" s="113">
        <f t="shared" si="21"/>
        <v>5000</v>
      </c>
      <c r="D70" s="107"/>
      <c r="E70" s="107"/>
      <c r="F70" s="107">
        <v>5000</v>
      </c>
      <c r="G70" s="107"/>
      <c r="H70" s="107"/>
      <c r="I70" s="107"/>
      <c r="J70" s="107"/>
      <c r="K70" s="113">
        <f t="shared" si="22"/>
        <v>5100</v>
      </c>
      <c r="L70" s="114">
        <f t="shared" si="23"/>
        <v>5202</v>
      </c>
    </row>
    <row r="71" spans="1:12" s="160" customFormat="1">
      <c r="A71" s="164"/>
      <c r="B71" s="116"/>
      <c r="C71" s="113"/>
      <c r="D71" s="107"/>
      <c r="E71" s="107"/>
      <c r="F71" s="107"/>
      <c r="G71" s="107"/>
      <c r="H71" s="107"/>
      <c r="I71" s="107"/>
      <c r="J71" s="107"/>
      <c r="K71" s="113"/>
      <c r="L71" s="114"/>
    </row>
    <row r="72" spans="1:12" s="160" customFormat="1">
      <c r="A72" s="165" t="s">
        <v>90</v>
      </c>
      <c r="B72" s="161" t="s">
        <v>65</v>
      </c>
      <c r="C72" s="113"/>
      <c r="D72" s="107"/>
      <c r="E72" s="107"/>
      <c r="F72" s="107"/>
      <c r="G72" s="107"/>
      <c r="H72" s="107"/>
      <c r="I72" s="107"/>
      <c r="J72" s="107"/>
      <c r="K72" s="113"/>
      <c r="L72" s="114"/>
    </row>
    <row r="73" spans="1:12" s="143" customFormat="1" ht="25.5">
      <c r="A73" s="124" t="s">
        <v>66</v>
      </c>
      <c r="B73" s="91" t="s">
        <v>67</v>
      </c>
      <c r="C73" s="97">
        <f t="shared" ref="C73" si="24">SUM(D73:J73)</f>
        <v>80900</v>
      </c>
      <c r="D73" s="107"/>
      <c r="E73" s="107"/>
      <c r="F73" s="117">
        <f>SUM(F74:F75)</f>
        <v>80900</v>
      </c>
      <c r="G73" s="107"/>
      <c r="H73" s="107"/>
      <c r="I73" s="107"/>
      <c r="J73" s="107"/>
      <c r="K73" s="97">
        <f>C73+(C73*0.02)</f>
        <v>82518</v>
      </c>
      <c r="L73" s="106">
        <f>K73+(K73*0.02)</f>
        <v>84168.36</v>
      </c>
    </row>
    <row r="74" spans="1:12" s="143" customFormat="1">
      <c r="A74" s="115">
        <v>311</v>
      </c>
      <c r="B74" s="116" t="s">
        <v>24</v>
      </c>
      <c r="C74" s="113">
        <f>SUM(D74:J74)</f>
        <v>20000</v>
      </c>
      <c r="D74" s="107"/>
      <c r="E74" s="107"/>
      <c r="F74" s="107">
        <v>20000</v>
      </c>
      <c r="G74" s="107"/>
      <c r="H74" s="107"/>
      <c r="I74" s="107"/>
      <c r="J74" s="107"/>
      <c r="K74" s="113">
        <f>F74+(F74*0.02)</f>
        <v>20400</v>
      </c>
      <c r="L74" s="114">
        <f t="shared" ref="L74:L75" si="25">K74+(K74*0.02)</f>
        <v>20808</v>
      </c>
    </row>
    <row r="75" spans="1:12" s="143" customFormat="1">
      <c r="A75" s="115">
        <v>322</v>
      </c>
      <c r="B75" s="116" t="s">
        <v>28</v>
      </c>
      <c r="C75" s="113">
        <f>SUM(D75:J75)</f>
        <v>60900</v>
      </c>
      <c r="D75" s="107"/>
      <c r="E75" s="107"/>
      <c r="F75" s="107">
        <v>60900</v>
      </c>
      <c r="G75" s="107"/>
      <c r="H75" s="107"/>
      <c r="I75" s="107"/>
      <c r="J75" s="107"/>
      <c r="K75" s="113">
        <f>F75+(F75*0.02)</f>
        <v>62118</v>
      </c>
      <c r="L75" s="114">
        <f t="shared" si="25"/>
        <v>63360.36</v>
      </c>
    </row>
    <row r="76" spans="1:12" s="160" customFormat="1">
      <c r="A76" s="115"/>
      <c r="B76" s="116"/>
      <c r="C76" s="113"/>
      <c r="D76" s="107"/>
      <c r="E76" s="107"/>
      <c r="F76" s="107"/>
      <c r="G76" s="107"/>
      <c r="H76" s="107"/>
      <c r="I76" s="107"/>
      <c r="J76" s="107"/>
      <c r="K76" s="113"/>
      <c r="L76" s="114"/>
    </row>
    <row r="77" spans="1:12" ht="25.5">
      <c r="A77" s="123" t="s">
        <v>64</v>
      </c>
      <c r="B77" s="91" t="s">
        <v>106</v>
      </c>
      <c r="C77" s="107"/>
      <c r="D77" s="107"/>
      <c r="E77" s="107"/>
      <c r="F77" s="107"/>
      <c r="G77" s="117"/>
      <c r="H77" s="107"/>
      <c r="I77" s="107"/>
      <c r="J77" s="107"/>
      <c r="K77" s="107"/>
      <c r="L77" s="108"/>
    </row>
    <row r="78" spans="1:12">
      <c r="A78" s="111" t="s">
        <v>72</v>
      </c>
      <c r="B78" s="91" t="s">
        <v>96</v>
      </c>
      <c r="C78" s="117">
        <f>SUM(D78:J78)</f>
        <v>4488950</v>
      </c>
      <c r="D78" s="107"/>
      <c r="E78" s="107"/>
      <c r="F78" s="107"/>
      <c r="G78" s="117">
        <f>SUM(G79+G80+G83+G84)</f>
        <v>4488950</v>
      </c>
      <c r="H78" s="107"/>
      <c r="I78" s="107"/>
      <c r="J78" s="107"/>
      <c r="K78" s="97">
        <f>C78+(C78*0.02)</f>
        <v>4578729</v>
      </c>
      <c r="L78" s="106">
        <f>K78+(K78*0.02)</f>
        <v>4670303.58</v>
      </c>
    </row>
    <row r="79" spans="1:12">
      <c r="A79" s="115">
        <v>311</v>
      </c>
      <c r="B79" s="116" t="s">
        <v>24</v>
      </c>
      <c r="C79" s="113">
        <f t="shared" ref="C79:C80" si="26">SUM(D79:J79)</f>
        <v>3730000</v>
      </c>
      <c r="D79" s="107"/>
      <c r="E79" s="107"/>
      <c r="F79" s="107"/>
      <c r="G79" s="107">
        <v>3730000</v>
      </c>
      <c r="H79" s="107"/>
      <c r="I79" s="107"/>
      <c r="J79" s="107"/>
      <c r="K79" s="113">
        <f t="shared" ref="K79:K82" si="27">C79+(C79*0.02)</f>
        <v>3804600</v>
      </c>
      <c r="L79" s="114">
        <f t="shared" ref="L79:L82" si="28">K79+(K79*0.02)</f>
        <v>3880692</v>
      </c>
    </row>
    <row r="80" spans="1:12">
      <c r="A80" s="115">
        <v>313</v>
      </c>
      <c r="B80" s="116" t="s">
        <v>26</v>
      </c>
      <c r="C80" s="113">
        <f t="shared" si="26"/>
        <v>615450</v>
      </c>
      <c r="D80" s="107"/>
      <c r="E80" s="107"/>
      <c r="F80" s="107"/>
      <c r="G80" s="107">
        <v>615450</v>
      </c>
      <c r="H80" s="107"/>
      <c r="I80" s="107"/>
      <c r="J80" s="107"/>
      <c r="K80" s="113">
        <f t="shared" si="27"/>
        <v>627759</v>
      </c>
      <c r="L80" s="114">
        <f t="shared" si="28"/>
        <v>640314.18000000005</v>
      </c>
    </row>
    <row r="82" spans="1:12" s="146" customFormat="1" ht="25.5">
      <c r="A82" s="147" t="s">
        <v>68</v>
      </c>
      <c r="B82" s="122" t="s">
        <v>97</v>
      </c>
      <c r="C82" s="117">
        <f>SUM(D82:J82)</f>
        <v>143500</v>
      </c>
      <c r="D82" s="107"/>
      <c r="E82" s="107"/>
      <c r="F82" s="107"/>
      <c r="G82" s="117">
        <f>SUM(G83:G84)</f>
        <v>143500</v>
      </c>
      <c r="H82" s="107"/>
      <c r="I82" s="107"/>
      <c r="J82" s="107"/>
      <c r="K82" s="117">
        <f t="shared" si="27"/>
        <v>146370</v>
      </c>
      <c r="L82" s="151">
        <f t="shared" si="28"/>
        <v>149297.4</v>
      </c>
    </row>
    <row r="83" spans="1:12">
      <c r="A83" s="115">
        <v>312</v>
      </c>
      <c r="B83" s="116" t="s">
        <v>25</v>
      </c>
      <c r="C83" s="113">
        <f>SUM(D83:J83)</f>
        <v>63500</v>
      </c>
      <c r="D83" s="107"/>
      <c r="E83" s="107"/>
      <c r="F83" s="107"/>
      <c r="G83" s="107">
        <v>63500</v>
      </c>
      <c r="H83" s="107"/>
      <c r="I83" s="107"/>
      <c r="J83" s="107"/>
      <c r="K83" s="113">
        <f>C83+(C83*0.02)</f>
        <v>64770</v>
      </c>
      <c r="L83" s="114">
        <f>K83+(K83*0.02)</f>
        <v>66065.399999999994</v>
      </c>
    </row>
    <row r="84" spans="1:12" s="160" customFormat="1">
      <c r="A84" s="115">
        <v>321</v>
      </c>
      <c r="B84" s="116" t="s">
        <v>27</v>
      </c>
      <c r="C84" s="113">
        <f>SUM(D84:J84)</f>
        <v>80000</v>
      </c>
      <c r="D84" s="107"/>
      <c r="E84" s="107"/>
      <c r="F84" s="107"/>
      <c r="G84" s="107">
        <v>80000</v>
      </c>
      <c r="H84" s="107"/>
      <c r="I84" s="107"/>
      <c r="J84" s="107"/>
      <c r="K84" s="113">
        <f>C84+(C84*0.02)</f>
        <v>81600</v>
      </c>
      <c r="L84" s="114">
        <f>K84+(K84*0.02)</f>
        <v>83232</v>
      </c>
    </row>
    <row r="85" spans="1:12" ht="25.5">
      <c r="A85" s="110" t="s">
        <v>72</v>
      </c>
      <c r="B85" s="90" t="s">
        <v>73</v>
      </c>
      <c r="C85" s="117">
        <f>SUM(D85:J85)</f>
        <v>172800</v>
      </c>
      <c r="D85" s="107"/>
      <c r="E85" s="107"/>
      <c r="F85" s="107"/>
      <c r="G85" s="117">
        <f>SUM(G86+G92)</f>
        <v>172800</v>
      </c>
      <c r="H85" s="107"/>
      <c r="I85" s="107"/>
      <c r="J85" s="107"/>
      <c r="K85" s="97">
        <f>C85+(C85*0.02)</f>
        <v>176256</v>
      </c>
      <c r="L85" s="106">
        <f>K85+(K85*0.02)</f>
        <v>179781.12</v>
      </c>
    </row>
    <row r="86" spans="1:12" ht="38.25">
      <c r="A86" s="110" t="s">
        <v>93</v>
      </c>
      <c r="B86" s="90" t="s">
        <v>94</v>
      </c>
      <c r="C86" s="107"/>
      <c r="D86" s="107"/>
      <c r="E86" s="107"/>
      <c r="F86" s="107"/>
      <c r="G86" s="117">
        <f>SUM(G87:G90)</f>
        <v>18000</v>
      </c>
      <c r="H86" s="107"/>
      <c r="I86" s="107"/>
      <c r="J86" s="107"/>
      <c r="K86" s="107"/>
      <c r="L86" s="108"/>
    </row>
    <row r="87" spans="1:12">
      <c r="A87" s="112">
        <v>321</v>
      </c>
      <c r="B87" s="96" t="s">
        <v>27</v>
      </c>
      <c r="C87" s="113">
        <f t="shared" ref="C87:C90" si="29">SUM(D87:J87)</f>
        <v>250</v>
      </c>
      <c r="D87" s="107"/>
      <c r="E87" s="107"/>
      <c r="F87" s="107"/>
      <c r="G87" s="107">
        <v>250</v>
      </c>
      <c r="H87" s="107"/>
      <c r="I87" s="107"/>
      <c r="J87" s="107"/>
      <c r="K87" s="113">
        <f t="shared" ref="K87:K90" si="30">C87+(C87*0.02)</f>
        <v>255</v>
      </c>
      <c r="L87" s="114">
        <f t="shared" ref="L87:L90" si="31">K87+(K87*0.02)</f>
        <v>260.10000000000002</v>
      </c>
    </row>
    <row r="88" spans="1:12">
      <c r="A88" s="115">
        <v>322</v>
      </c>
      <c r="B88" s="116" t="s">
        <v>28</v>
      </c>
      <c r="C88" s="113">
        <f t="shared" si="29"/>
        <v>16650</v>
      </c>
      <c r="D88" s="107"/>
      <c r="E88" s="107"/>
      <c r="F88" s="107"/>
      <c r="G88" s="107">
        <v>16650</v>
      </c>
      <c r="H88" s="107"/>
      <c r="I88" s="107"/>
      <c r="J88" s="107"/>
      <c r="K88" s="113">
        <f t="shared" si="30"/>
        <v>16983</v>
      </c>
      <c r="L88" s="114">
        <f t="shared" si="31"/>
        <v>17322.66</v>
      </c>
    </row>
    <row r="89" spans="1:12">
      <c r="A89" s="115">
        <v>323</v>
      </c>
      <c r="B89" s="116" t="s">
        <v>29</v>
      </c>
      <c r="C89" s="113">
        <f t="shared" si="29"/>
        <v>500</v>
      </c>
      <c r="D89" s="107"/>
      <c r="E89" s="107"/>
      <c r="F89" s="107"/>
      <c r="G89" s="107">
        <v>500</v>
      </c>
      <c r="H89" s="107"/>
      <c r="I89" s="107"/>
      <c r="J89" s="107"/>
      <c r="K89" s="113">
        <f t="shared" si="30"/>
        <v>510</v>
      </c>
      <c r="L89" s="114">
        <f t="shared" si="31"/>
        <v>520.20000000000005</v>
      </c>
    </row>
    <row r="90" spans="1:12">
      <c r="A90" s="115">
        <v>329</v>
      </c>
      <c r="B90" s="116" t="s">
        <v>30</v>
      </c>
      <c r="C90" s="113">
        <f t="shared" si="29"/>
        <v>600</v>
      </c>
      <c r="D90" s="107"/>
      <c r="E90" s="107"/>
      <c r="F90" s="107"/>
      <c r="G90" s="107">
        <v>600</v>
      </c>
      <c r="H90" s="107"/>
      <c r="I90" s="107"/>
      <c r="J90" s="107"/>
      <c r="K90" s="113">
        <f t="shared" si="30"/>
        <v>612</v>
      </c>
      <c r="L90" s="114">
        <f t="shared" si="31"/>
        <v>624.24</v>
      </c>
    </row>
    <row r="91" spans="1:12" s="146" customFormat="1">
      <c r="A91" s="115"/>
      <c r="B91" s="116"/>
      <c r="C91" s="113"/>
      <c r="D91" s="107"/>
      <c r="E91" s="107"/>
      <c r="F91" s="107"/>
      <c r="G91" s="107"/>
      <c r="H91" s="107"/>
      <c r="I91" s="107"/>
      <c r="J91" s="107"/>
      <c r="K91" s="113"/>
      <c r="L91" s="114"/>
    </row>
    <row r="92" spans="1:12" s="160" customFormat="1">
      <c r="A92" s="142" t="s">
        <v>84</v>
      </c>
      <c r="B92" s="122" t="s">
        <v>107</v>
      </c>
      <c r="C92" s="113"/>
      <c r="D92" s="107"/>
      <c r="E92" s="107"/>
      <c r="F92" s="107"/>
      <c r="G92" s="117">
        <f>SUM(G94+G95+G93)</f>
        <v>154800</v>
      </c>
      <c r="H92" s="107"/>
      <c r="I92" s="107"/>
      <c r="J92" s="107"/>
      <c r="K92" s="113"/>
      <c r="L92" s="148"/>
    </row>
    <row r="93" spans="1:12" s="175" customFormat="1">
      <c r="A93" s="176">
        <v>372</v>
      </c>
      <c r="B93" s="177" t="s">
        <v>114</v>
      </c>
      <c r="C93" s="172"/>
      <c r="D93" s="173"/>
      <c r="E93" s="173"/>
      <c r="F93" s="173"/>
      <c r="G93" s="172">
        <v>2000</v>
      </c>
      <c r="H93" s="173"/>
      <c r="I93" s="173"/>
      <c r="J93" s="173"/>
      <c r="K93" s="172"/>
      <c r="L93" s="174"/>
    </row>
    <row r="94" spans="1:12" s="160" customFormat="1">
      <c r="A94" s="112">
        <v>422</v>
      </c>
      <c r="B94" s="116" t="s">
        <v>32</v>
      </c>
      <c r="C94" s="113"/>
      <c r="D94" s="107"/>
      <c r="E94" s="107"/>
      <c r="F94" s="107"/>
      <c r="G94" s="107">
        <v>11800</v>
      </c>
      <c r="H94" s="107"/>
      <c r="I94" s="107"/>
      <c r="J94" s="107"/>
      <c r="K94" s="113"/>
      <c r="L94" s="148"/>
    </row>
    <row r="95" spans="1:12" s="160" customFormat="1" ht="25.5">
      <c r="A95" s="115">
        <v>424</v>
      </c>
      <c r="B95" s="116" t="s">
        <v>108</v>
      </c>
      <c r="C95" s="113"/>
      <c r="D95" s="107"/>
      <c r="E95" s="107"/>
      <c r="F95" s="107"/>
      <c r="G95" s="107">
        <v>141000</v>
      </c>
      <c r="H95" s="107"/>
      <c r="I95" s="107"/>
      <c r="J95" s="107"/>
      <c r="K95" s="113"/>
      <c r="L95" s="148"/>
    </row>
    <row r="96" spans="1:12" s="160" customFormat="1">
      <c r="A96" s="115"/>
      <c r="B96" s="116"/>
      <c r="C96" s="113"/>
      <c r="D96" s="107"/>
      <c r="E96" s="107"/>
      <c r="F96" s="107"/>
      <c r="G96" s="107"/>
      <c r="H96" s="107"/>
      <c r="I96" s="107"/>
      <c r="J96" s="107"/>
      <c r="K96" s="113"/>
      <c r="L96" s="148"/>
    </row>
    <row r="97" spans="1:12" s="160" customFormat="1" ht="38.25">
      <c r="A97" s="110" t="s">
        <v>93</v>
      </c>
      <c r="B97" s="90" t="s">
        <v>94</v>
      </c>
      <c r="C97" s="113"/>
      <c r="D97" s="107"/>
      <c r="E97" s="107"/>
      <c r="F97" s="107"/>
      <c r="G97" s="107"/>
      <c r="H97" s="107"/>
      <c r="I97" s="107"/>
      <c r="J97" s="107"/>
      <c r="K97" s="113"/>
      <c r="L97" s="148"/>
    </row>
    <row r="98" spans="1:12" ht="25.5">
      <c r="A98" s="110" t="s">
        <v>88</v>
      </c>
      <c r="B98" s="90" t="s">
        <v>75</v>
      </c>
      <c r="C98" s="117">
        <f>SUM(D98:J98)</f>
        <v>10000</v>
      </c>
      <c r="D98" s="107"/>
      <c r="E98" s="107"/>
      <c r="F98" s="107"/>
      <c r="G98" s="117">
        <f>SUM(G99:G103)</f>
        <v>10000</v>
      </c>
      <c r="H98" s="107"/>
      <c r="I98" s="107"/>
      <c r="J98" s="107"/>
      <c r="K98" s="97">
        <f>C98+(C98*0.02)</f>
        <v>10200</v>
      </c>
      <c r="L98" s="106">
        <f>K98+(K98*0.02)</f>
        <v>10404</v>
      </c>
    </row>
    <row r="99" spans="1:12">
      <c r="A99" s="115">
        <v>312</v>
      </c>
      <c r="B99" s="116" t="s">
        <v>25</v>
      </c>
      <c r="C99" s="113">
        <f t="shared" ref="C99:C103" si="32">SUM(D99:J99)</f>
        <v>1500</v>
      </c>
      <c r="D99" s="107"/>
      <c r="E99" s="107"/>
      <c r="F99" s="107"/>
      <c r="G99" s="107">
        <v>1500</v>
      </c>
      <c r="H99" s="107"/>
      <c r="I99" s="107"/>
      <c r="J99" s="107"/>
      <c r="K99" s="113">
        <f t="shared" ref="K99:K103" si="33">C99+(C99*0.02)</f>
        <v>1530</v>
      </c>
      <c r="L99" s="114">
        <f t="shared" ref="L99:L103" si="34">K99+(K99*0.02)</f>
        <v>1560.6</v>
      </c>
    </row>
    <row r="100" spans="1:12">
      <c r="A100" s="115">
        <v>313</v>
      </c>
      <c r="B100" s="116" t="s">
        <v>26</v>
      </c>
      <c r="C100" s="113">
        <f t="shared" si="32"/>
        <v>250</v>
      </c>
      <c r="D100" s="107"/>
      <c r="E100" s="107"/>
      <c r="F100" s="107"/>
      <c r="G100" s="107">
        <v>250</v>
      </c>
      <c r="H100" s="107"/>
      <c r="I100" s="107"/>
      <c r="J100" s="107"/>
      <c r="K100" s="113">
        <f t="shared" si="33"/>
        <v>255</v>
      </c>
      <c r="L100" s="114">
        <f t="shared" si="34"/>
        <v>260.10000000000002</v>
      </c>
    </row>
    <row r="101" spans="1:12">
      <c r="A101" s="115">
        <v>322</v>
      </c>
      <c r="B101" s="116" t="s">
        <v>28</v>
      </c>
      <c r="C101" s="113">
        <f t="shared" si="32"/>
        <v>2850</v>
      </c>
      <c r="D101" s="107"/>
      <c r="E101" s="107"/>
      <c r="F101" s="107"/>
      <c r="G101" s="107">
        <v>2850</v>
      </c>
      <c r="H101" s="107"/>
      <c r="I101" s="107"/>
      <c r="J101" s="107"/>
      <c r="K101" s="113">
        <f t="shared" si="33"/>
        <v>2907</v>
      </c>
      <c r="L101" s="114">
        <f t="shared" si="34"/>
        <v>2965.14</v>
      </c>
    </row>
    <row r="102" spans="1:12">
      <c r="A102" s="115">
        <v>323</v>
      </c>
      <c r="B102" s="116" t="s">
        <v>29</v>
      </c>
      <c r="C102" s="113">
        <f t="shared" si="32"/>
        <v>4400</v>
      </c>
      <c r="D102" s="107"/>
      <c r="E102" s="107"/>
      <c r="F102" s="107"/>
      <c r="G102" s="107">
        <v>4400</v>
      </c>
      <c r="H102" s="107"/>
      <c r="I102" s="107"/>
      <c r="J102" s="107"/>
      <c r="K102" s="113">
        <f t="shared" si="33"/>
        <v>4488</v>
      </c>
      <c r="L102" s="114">
        <f t="shared" si="34"/>
        <v>4577.76</v>
      </c>
    </row>
    <row r="103" spans="1:12">
      <c r="A103" s="115">
        <v>329</v>
      </c>
      <c r="B103" s="116" t="s">
        <v>30</v>
      </c>
      <c r="C103" s="113">
        <f t="shared" si="32"/>
        <v>1000</v>
      </c>
      <c r="D103" s="107"/>
      <c r="E103" s="107"/>
      <c r="F103" s="107"/>
      <c r="G103" s="107">
        <v>1000</v>
      </c>
      <c r="H103" s="107"/>
      <c r="I103" s="107"/>
      <c r="J103" s="107"/>
      <c r="K103" s="113">
        <f t="shared" si="33"/>
        <v>1020</v>
      </c>
      <c r="L103" s="114">
        <f t="shared" si="34"/>
        <v>1040.4000000000001</v>
      </c>
    </row>
    <row r="104" spans="1:12">
      <c r="A104" s="105"/>
      <c r="B104" s="11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8"/>
    </row>
    <row r="105" spans="1:12" s="141" customFormat="1" ht="12" customHeight="1">
      <c r="A105" s="156" t="s">
        <v>99</v>
      </c>
      <c r="B105" s="122" t="s">
        <v>100</v>
      </c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</row>
    <row r="106" spans="1:12" s="141" customFormat="1" ht="12" customHeight="1">
      <c r="A106" s="156" t="s">
        <v>101</v>
      </c>
      <c r="B106" s="122" t="s">
        <v>102</v>
      </c>
      <c r="C106" s="158">
        <f>SUM(D106:J106)</f>
        <v>230000</v>
      </c>
      <c r="D106" s="126"/>
      <c r="E106" s="126"/>
      <c r="F106" s="126"/>
      <c r="G106" s="158">
        <f>G107</f>
        <v>230000</v>
      </c>
      <c r="H106" s="126"/>
      <c r="I106" s="126"/>
      <c r="J106" s="126"/>
      <c r="K106" s="97">
        <f>C106+(C106*0.02)</f>
        <v>234600</v>
      </c>
      <c r="L106" s="106">
        <f>K106+(K106*0.02)</f>
        <v>239292</v>
      </c>
    </row>
    <row r="107" spans="1:12" s="141" customFormat="1" ht="12" customHeight="1">
      <c r="A107" s="157">
        <v>321</v>
      </c>
      <c r="B107" s="96" t="s">
        <v>27</v>
      </c>
      <c r="C107" s="126">
        <f>SUM(D107:J107)</f>
        <v>230000</v>
      </c>
      <c r="D107" s="126"/>
      <c r="E107" s="126"/>
      <c r="F107" s="126"/>
      <c r="G107" s="126">
        <v>230000</v>
      </c>
      <c r="H107" s="126"/>
      <c r="I107" s="126"/>
      <c r="J107" s="126"/>
      <c r="K107" s="113">
        <f t="shared" ref="K107" si="35">C107+(C107*0.02)</f>
        <v>234600</v>
      </c>
      <c r="L107" s="114">
        <f t="shared" ref="L107" si="36">K107+(K107*0.02)</f>
        <v>239292</v>
      </c>
    </row>
    <row r="108" spans="1:12" s="160" customFormat="1" ht="12" customHeight="1">
      <c r="A108" s="166"/>
      <c r="B108" s="96"/>
      <c r="C108" s="126"/>
      <c r="D108" s="126"/>
      <c r="E108" s="126"/>
      <c r="F108" s="126"/>
      <c r="G108" s="126"/>
      <c r="H108" s="126"/>
      <c r="I108" s="126"/>
      <c r="J108" s="126"/>
      <c r="K108" s="113"/>
      <c r="L108" s="114"/>
    </row>
    <row r="109" spans="1:12" s="160" customFormat="1" ht="12" customHeight="1">
      <c r="A109" s="167" t="s">
        <v>54</v>
      </c>
      <c r="B109" s="122" t="s">
        <v>109</v>
      </c>
      <c r="C109" s="126"/>
      <c r="D109" s="126"/>
      <c r="E109" s="126"/>
      <c r="F109" s="126"/>
      <c r="G109" s="126"/>
      <c r="H109" s="126"/>
      <c r="I109" s="126"/>
      <c r="J109" s="126"/>
      <c r="K109" s="113"/>
      <c r="L109" s="114"/>
    </row>
    <row r="110" spans="1:12">
      <c r="A110" s="142" t="s">
        <v>86</v>
      </c>
      <c r="B110" s="122" t="s">
        <v>71</v>
      </c>
      <c r="C110" s="117">
        <f>SUM(D110:J110)</f>
        <v>1000</v>
      </c>
      <c r="D110" s="107"/>
      <c r="E110" s="107"/>
      <c r="F110" s="107"/>
      <c r="G110" s="107"/>
      <c r="H110" s="117">
        <f>H111</f>
        <v>1000</v>
      </c>
      <c r="I110" s="107"/>
      <c r="J110" s="107"/>
      <c r="K110" s="117">
        <f>H110+(H110*0.02)</f>
        <v>1020</v>
      </c>
      <c r="L110" s="106">
        <f t="shared" ref="L110:L111" si="37">K110+(K110*0.02)</f>
        <v>1040.4000000000001</v>
      </c>
    </row>
    <row r="111" spans="1:12">
      <c r="A111" s="115">
        <v>321</v>
      </c>
      <c r="B111" s="116" t="s">
        <v>27</v>
      </c>
      <c r="C111" s="113">
        <f>SUM(D111:J111)</f>
        <v>1000</v>
      </c>
      <c r="D111" s="107"/>
      <c r="E111" s="107"/>
      <c r="F111" s="107"/>
      <c r="G111" s="107"/>
      <c r="H111" s="107">
        <v>1000</v>
      </c>
      <c r="I111" s="107"/>
      <c r="J111" s="107"/>
      <c r="K111" s="113">
        <f>H111+(H111*0.02)</f>
        <v>1020</v>
      </c>
      <c r="L111" s="114">
        <f t="shared" si="37"/>
        <v>1040.4000000000001</v>
      </c>
    </row>
    <row r="112" spans="1:12" s="160" customFormat="1">
      <c r="A112" s="115"/>
      <c r="B112" s="116"/>
      <c r="C112" s="113"/>
      <c r="D112" s="107"/>
      <c r="E112" s="107"/>
      <c r="F112" s="107"/>
      <c r="G112" s="107"/>
      <c r="H112" s="107"/>
      <c r="I112" s="107"/>
      <c r="J112" s="107"/>
      <c r="K112" s="113"/>
      <c r="L112" s="114"/>
    </row>
    <row r="113" spans="1:12" s="4" customFormat="1">
      <c r="A113" s="110" t="s">
        <v>92</v>
      </c>
      <c r="B113" s="90" t="s">
        <v>70</v>
      </c>
      <c r="C113" s="97"/>
      <c r="D113" s="97"/>
      <c r="E113" s="97"/>
      <c r="F113" s="97"/>
      <c r="G113" s="97"/>
      <c r="H113" s="97"/>
      <c r="I113" s="97"/>
      <c r="J113" s="97"/>
      <c r="K113" s="97"/>
      <c r="L113" s="106"/>
    </row>
    <row r="114" spans="1:12" s="146" customFormat="1">
      <c r="A114" s="111" t="s">
        <v>86</v>
      </c>
      <c r="B114" s="91" t="s">
        <v>71</v>
      </c>
      <c r="C114" s="117">
        <f>SUM(D114:J114)</f>
        <v>5000</v>
      </c>
      <c r="D114" s="97"/>
      <c r="E114" s="97"/>
      <c r="F114" s="4"/>
      <c r="G114" s="97"/>
      <c r="H114" s="97">
        <f>H115</f>
        <v>5000</v>
      </c>
      <c r="I114" s="97"/>
      <c r="J114" s="97"/>
      <c r="K114" s="97">
        <f>C114+(C114*0.02)</f>
        <v>5100</v>
      </c>
      <c r="L114" s="106">
        <f>K114+(K114*0.02)</f>
        <v>5202</v>
      </c>
    </row>
    <row r="115" spans="1:12">
      <c r="A115" s="112">
        <v>321</v>
      </c>
      <c r="B115" s="96" t="s">
        <v>27</v>
      </c>
      <c r="C115" s="113">
        <f>SUM(D115:J115)</f>
        <v>5000</v>
      </c>
      <c r="D115" s="107"/>
      <c r="E115" s="107"/>
      <c r="F115" s="146"/>
      <c r="G115" s="107"/>
      <c r="H115" s="107">
        <v>5000</v>
      </c>
      <c r="I115" s="107"/>
      <c r="J115" s="107"/>
      <c r="K115" s="113">
        <f t="shared" ref="K115" si="38">C115+(C115*0.02)</f>
        <v>5100</v>
      </c>
      <c r="L115" s="114">
        <f t="shared" ref="L115" si="39">K115+(K115*0.02)</f>
        <v>5202</v>
      </c>
    </row>
    <row r="116" spans="1:12" s="160" customFormat="1">
      <c r="A116" s="112"/>
      <c r="B116" s="96"/>
      <c r="C116" s="113"/>
      <c r="D116" s="107"/>
      <c r="E116" s="107"/>
      <c r="G116" s="107"/>
      <c r="H116" s="107"/>
      <c r="I116" s="107"/>
      <c r="J116" s="107"/>
      <c r="K116" s="113"/>
      <c r="L116" s="114"/>
    </row>
    <row r="117" spans="1:12">
      <c r="A117" s="111" t="s">
        <v>95</v>
      </c>
      <c r="B117" s="91" t="s">
        <v>79</v>
      </c>
      <c r="C117" s="107"/>
      <c r="D117" s="107"/>
      <c r="E117" s="107"/>
      <c r="F117" s="107"/>
      <c r="G117" s="107"/>
      <c r="H117" s="107"/>
      <c r="I117" s="107"/>
      <c r="J117" s="107"/>
      <c r="K117" s="107"/>
      <c r="L117" s="108"/>
    </row>
    <row r="118" spans="1:12">
      <c r="A118" s="111" t="s">
        <v>86</v>
      </c>
      <c r="B118" s="91" t="s">
        <v>71</v>
      </c>
      <c r="C118" s="117">
        <f>SUM(D118:J118)</f>
        <v>10000</v>
      </c>
      <c r="D118" s="107"/>
      <c r="E118" s="107"/>
      <c r="F118" s="107"/>
      <c r="G118" s="107"/>
      <c r="H118" s="117">
        <f>SUM(H119:H122)</f>
        <v>10000</v>
      </c>
      <c r="I118" s="107"/>
      <c r="J118" s="107"/>
      <c r="K118" s="97">
        <f>C118+(C118*0.02)</f>
        <v>10200</v>
      </c>
      <c r="L118" s="106">
        <f>K118+(K118*0.02)</f>
        <v>10404</v>
      </c>
    </row>
    <row r="119" spans="1:12">
      <c r="A119" s="112">
        <v>321</v>
      </c>
      <c r="B119" s="96" t="s">
        <v>27</v>
      </c>
      <c r="C119" s="113">
        <f t="shared" ref="C119:C122" si="40">SUM(D119:J119)</f>
        <v>500</v>
      </c>
      <c r="D119" s="107"/>
      <c r="E119" s="107"/>
      <c r="F119" s="107"/>
      <c r="G119" s="107"/>
      <c r="H119" s="107">
        <v>500</v>
      </c>
      <c r="I119" s="107"/>
      <c r="J119" s="107"/>
      <c r="K119" s="113">
        <f t="shared" ref="K119:K122" si="41">C119+(C119*0.02)</f>
        <v>510</v>
      </c>
      <c r="L119" s="114">
        <f t="shared" ref="L119:L122" si="42">K119+(K119*0.02)</f>
        <v>520.20000000000005</v>
      </c>
    </row>
    <row r="120" spans="1:12" ht="22.5" customHeight="1">
      <c r="A120" s="115">
        <v>322</v>
      </c>
      <c r="B120" s="116" t="s">
        <v>28</v>
      </c>
      <c r="C120" s="113">
        <f t="shared" si="40"/>
        <v>1000</v>
      </c>
      <c r="D120" s="107"/>
      <c r="E120" s="107"/>
      <c r="F120" s="107"/>
      <c r="G120" s="107"/>
      <c r="H120" s="107">
        <v>1000</v>
      </c>
      <c r="I120" s="107"/>
      <c r="J120" s="107"/>
      <c r="K120" s="113">
        <f t="shared" si="41"/>
        <v>1020</v>
      </c>
      <c r="L120" s="114">
        <f t="shared" si="42"/>
        <v>1040.4000000000001</v>
      </c>
    </row>
    <row r="121" spans="1:12" s="107" customFormat="1">
      <c r="A121" s="115">
        <v>323</v>
      </c>
      <c r="B121" s="116" t="s">
        <v>29</v>
      </c>
      <c r="C121" s="113">
        <f t="shared" si="40"/>
        <v>1500</v>
      </c>
      <c r="H121" s="107">
        <v>1500</v>
      </c>
      <c r="K121" s="113">
        <f t="shared" si="41"/>
        <v>1530</v>
      </c>
      <c r="L121" s="114">
        <f t="shared" si="42"/>
        <v>1560.6</v>
      </c>
    </row>
    <row r="122" spans="1:12" s="107" customFormat="1">
      <c r="A122" s="115">
        <v>329</v>
      </c>
      <c r="B122" s="116" t="s">
        <v>30</v>
      </c>
      <c r="C122" s="113">
        <f t="shared" si="40"/>
        <v>7000</v>
      </c>
      <c r="H122" s="107">
        <v>7000</v>
      </c>
      <c r="K122" s="113">
        <f t="shared" si="41"/>
        <v>7140</v>
      </c>
      <c r="L122" s="114">
        <f t="shared" si="42"/>
        <v>7282.8</v>
      </c>
    </row>
    <row r="123" spans="1:12" s="107" customFormat="1">
      <c r="A123" s="152"/>
      <c r="B123" s="153"/>
      <c r="C123" s="154"/>
      <c r="D123" s="154"/>
      <c r="E123" s="154"/>
      <c r="F123" s="154"/>
      <c r="G123" s="154"/>
      <c r="H123" s="154"/>
      <c r="I123" s="154"/>
      <c r="J123" s="154"/>
      <c r="K123" s="154"/>
      <c r="L123" s="155"/>
    </row>
    <row r="124" spans="1:12" s="141" customFormat="1" ht="25.5">
      <c r="A124" s="142" t="s">
        <v>77</v>
      </c>
      <c r="B124" s="122" t="s">
        <v>78</v>
      </c>
      <c r="C124" s="117">
        <f>SUM(D124:J124)</f>
        <v>5800</v>
      </c>
      <c r="D124" s="107"/>
      <c r="E124" s="107"/>
      <c r="F124" s="107"/>
      <c r="G124" s="107"/>
      <c r="H124" s="117">
        <f>SUM(H125:H126)</f>
        <v>5800</v>
      </c>
      <c r="I124" s="107"/>
      <c r="J124" s="107"/>
      <c r="K124" s="97">
        <f>H124+(H124*0.02)</f>
        <v>5916</v>
      </c>
      <c r="L124" s="106">
        <f>K124+(K124*0.02)</f>
        <v>6034.32</v>
      </c>
    </row>
    <row r="125" spans="1:12" s="146" customFormat="1">
      <c r="A125" s="112">
        <v>322</v>
      </c>
      <c r="B125" s="116" t="s">
        <v>28</v>
      </c>
      <c r="C125" s="113">
        <f>SUM(D125:J125)</f>
        <v>2500</v>
      </c>
      <c r="D125" s="107"/>
      <c r="E125" s="107"/>
      <c r="F125" s="107"/>
      <c r="G125" s="107"/>
      <c r="H125" s="107">
        <v>2500</v>
      </c>
      <c r="I125" s="107"/>
      <c r="J125" s="107"/>
      <c r="K125" s="113">
        <f t="shared" ref="K125:K126" si="43">H125+(H125*0.02)</f>
        <v>2550</v>
      </c>
      <c r="L125" s="114">
        <f t="shared" ref="L125:L126" si="44">K125+(K125*0.02)</f>
        <v>2601</v>
      </c>
    </row>
    <row r="126" spans="1:12" s="141" customFormat="1">
      <c r="A126" s="112">
        <v>422</v>
      </c>
      <c r="B126" s="96" t="s">
        <v>32</v>
      </c>
      <c r="C126" s="113">
        <f>SUM(D126:J126)</f>
        <v>3300</v>
      </c>
      <c r="D126" s="107"/>
      <c r="E126" s="107"/>
      <c r="F126" s="107"/>
      <c r="G126" s="107"/>
      <c r="H126" s="107">
        <v>3300</v>
      </c>
      <c r="I126" s="107"/>
      <c r="J126" s="107"/>
      <c r="K126" s="113">
        <f t="shared" si="43"/>
        <v>3366</v>
      </c>
      <c r="L126" s="114">
        <f t="shared" si="44"/>
        <v>3433.32</v>
      </c>
    </row>
    <row r="127" spans="1:12" s="146" customFormat="1" ht="12" customHeight="1">
      <c r="A127" s="115"/>
      <c r="B127" s="116"/>
      <c r="C127" s="113"/>
      <c r="D127" s="107"/>
      <c r="E127" s="107"/>
      <c r="F127" s="107"/>
      <c r="G127" s="107"/>
      <c r="H127" s="107"/>
      <c r="I127" s="107"/>
      <c r="J127" s="107"/>
      <c r="K127" s="113"/>
      <c r="L127" s="114"/>
    </row>
    <row r="128" spans="1:12" ht="25.5">
      <c r="A128" s="110" t="s">
        <v>80</v>
      </c>
      <c r="B128" s="91" t="s">
        <v>81</v>
      </c>
      <c r="C128" s="117">
        <f>SUM(D128:J128)</f>
        <v>1500</v>
      </c>
      <c r="D128" s="107"/>
      <c r="E128" s="107"/>
      <c r="F128" s="107"/>
      <c r="G128" s="107"/>
      <c r="H128" s="107"/>
      <c r="I128" s="117">
        <f>I129</f>
        <v>1500</v>
      </c>
      <c r="J128" s="107"/>
      <c r="K128" s="97">
        <f>C128+(C128*0.02)</f>
        <v>1530</v>
      </c>
      <c r="L128" s="106">
        <f>K128+(K128*0.02)</f>
        <v>1560.6</v>
      </c>
    </row>
    <row r="129" spans="1:12" s="4" customFormat="1">
      <c r="A129" s="115">
        <v>322</v>
      </c>
      <c r="B129" s="116" t="s">
        <v>28</v>
      </c>
      <c r="C129" s="113">
        <f t="shared" ref="C129" si="45">SUM(D129:J129)</f>
        <v>1500</v>
      </c>
      <c r="D129" s="107"/>
      <c r="E129" s="107"/>
      <c r="F129" s="107"/>
      <c r="G129" s="107"/>
      <c r="H129" s="107"/>
      <c r="I129" s="107">
        <v>1500</v>
      </c>
      <c r="J129" s="107"/>
      <c r="K129" s="113">
        <f t="shared" ref="K129" si="46">C129+(C129*0.02)</f>
        <v>1530</v>
      </c>
      <c r="L129" s="114">
        <f t="shared" ref="L129" si="47">K129+(K129*0.02)</f>
        <v>1560.6</v>
      </c>
    </row>
    <row r="130" spans="1:12" s="146" customFormat="1">
      <c r="A130" s="115"/>
      <c r="B130" s="116"/>
      <c r="C130" s="113"/>
      <c r="D130" s="107"/>
      <c r="E130" s="107"/>
      <c r="F130" s="107"/>
      <c r="G130" s="107"/>
      <c r="H130" s="107"/>
      <c r="I130" s="107"/>
      <c r="J130" s="107"/>
      <c r="K130" s="113"/>
      <c r="L130" s="114"/>
    </row>
    <row r="131" spans="1:12" s="146" customFormat="1">
      <c r="A131" s="105"/>
      <c r="B131" s="11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8"/>
    </row>
    <row r="132" spans="1:12">
      <c r="A132" s="105"/>
      <c r="B132" s="95"/>
      <c r="C132" s="97"/>
      <c r="D132" s="97"/>
      <c r="E132" s="97"/>
      <c r="F132" s="97"/>
      <c r="G132" s="97"/>
      <c r="H132" s="97"/>
      <c r="I132" s="97"/>
      <c r="J132" s="97"/>
      <c r="K132" s="97"/>
      <c r="L132" s="106"/>
    </row>
    <row r="133" spans="1:12">
      <c r="A133" s="105"/>
      <c r="B133" s="11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8"/>
    </row>
    <row r="134" spans="1:12">
      <c r="A134" s="65"/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65"/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65"/>
      <c r="B136" s="7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65"/>
      <c r="B137" s="7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65"/>
      <c r="B138" s="7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65"/>
      <c r="B139" s="7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65"/>
      <c r="B140" s="7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65"/>
      <c r="B141" s="7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65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65"/>
      <c r="B143" s="7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65"/>
      <c r="B144" s="7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65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65"/>
      <c r="B146" s="7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65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65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65"/>
      <c r="B149" s="7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65"/>
      <c r="B150" s="7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65"/>
      <c r="B151" s="7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65"/>
      <c r="B152" s="7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65"/>
      <c r="B153" s="7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65"/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65"/>
      <c r="B155" s="7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65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65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65"/>
      <c r="B158" s="7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65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65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65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65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65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65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65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>
      <c r="A166" s="65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>
      <c r="A167" s="65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65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>
      <c r="A169" s="65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65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65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>
      <c r="A172" s="65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>
      <c r="A173" s="65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65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65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65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65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>
      <c r="A178" s="65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>
      <c r="A179" s="65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>
      <c r="A180" s="65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A181" s="65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65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65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65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>
      <c r="A185" s="65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>
      <c r="A186" s="65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>
      <c r="A187" s="65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>
      <c r="A188" s="65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65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>
      <c r="A190" s="65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>
      <c r="A191" s="65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65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65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65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>
      <c r="A195" s="65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>
      <c r="A196" s="65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>
      <c r="A197" s="65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>
      <c r="A198" s="65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>
      <c r="A199" s="65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>
      <c r="A200" s="65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>
      <c r="A201" s="65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>
      <c r="A202" s="65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>
      <c r="A203" s="65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>
      <c r="A204" s="65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>
      <c r="A205" s="65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>
      <c r="A206" s="65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>
      <c r="A207" s="65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>
      <c r="A208" s="65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>
      <c r="A209" s="65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>
      <c r="A210" s="65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>
      <c r="A211" s="65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>
      <c r="A212" s="65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>
      <c r="A213" s="65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>
      <c r="A214" s="65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>
      <c r="A215" s="65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>
      <c r="A216" s="65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>
      <c r="A217" s="65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>
      <c r="A218" s="65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>
      <c r="A219" s="65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>
      <c r="A220" s="65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>
      <c r="A221" s="65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>
      <c r="A222" s="65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>
      <c r="A223" s="65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>
      <c r="A224" s="65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>
      <c r="A225" s="65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>
      <c r="A226" s="65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>
      <c r="A227" s="65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>
      <c r="A228" s="65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>
      <c r="A229" s="65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>
      <c r="A230" s="65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>
      <c r="A231" s="65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65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65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65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65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>
      <c r="A236" s="65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>
      <c r="A237" s="65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>
      <c r="A238" s="65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>
      <c r="A239" s="65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65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65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65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65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65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>
      <c r="A245" s="65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>
      <c r="A246" s="65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>
      <c r="A247" s="65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>
      <c r="A248" s="65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>
      <c r="A249" s="65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>
      <c r="A250" s="65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>
      <c r="A251" s="65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>
      <c r="A252" s="65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>
      <c r="A253" s="65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>
      <c r="A254" s="65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>
      <c r="A255" s="65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>
      <c r="A256" s="65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>
      <c r="A257" s="65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>
      <c r="A258" s="65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>
      <c r="A259" s="65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>
      <c r="A260" s="65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>
      <c r="A261" s="65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>
      <c r="A262" s="65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>
      <c r="A263" s="65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>
      <c r="A264" s="65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>
      <c r="A265" s="65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>
      <c r="A266" s="65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>
      <c r="A267" s="65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>
      <c r="A268" s="65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>
      <c r="A269" s="65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>
      <c r="A270" s="65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>
      <c r="A271" s="65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>
      <c r="A272" s="65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>
      <c r="A273" s="65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>
      <c r="A274" s="65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>
      <c r="A275" s="65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>
      <c r="A276" s="65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>
      <c r="A277" s="65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>
      <c r="A278" s="65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>
      <c r="A279" s="65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>
      <c r="A280" s="65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>
      <c r="A281" s="65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>
      <c r="A282" s="65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>
      <c r="A283" s="65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>
      <c r="A284" s="65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>
      <c r="A285" s="65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>
      <c r="A286" s="65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>
      <c r="A287" s="65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>
      <c r="A288" s="65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>
      <c r="A289" s="65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>
      <c r="A290" s="65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>
      <c r="A291" s="65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>
      <c r="A292" s="65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>
      <c r="A293" s="65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>
      <c r="A294" s="65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>
      <c r="A295" s="65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>
      <c r="A296" s="65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>
      <c r="A297" s="65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>
      <c r="A298" s="65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>
      <c r="A299" s="65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>
      <c r="A300" s="65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>
      <c r="A301" s="65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>
      <c r="A302" s="65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>
      <c r="A303" s="65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>
      <c r="A304" s="65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>
      <c r="A305" s="65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>
      <c r="A306" s="65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>
      <c r="A307" s="65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>
      <c r="A308" s="65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>
      <c r="A309" s="65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>
      <c r="A310" s="65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Anamarija</cp:lastModifiedBy>
  <cp:lastPrinted>2020-02-21T07:09:52Z</cp:lastPrinted>
  <dcterms:created xsi:type="dcterms:W3CDTF">2013-09-11T11:00:21Z</dcterms:created>
  <dcterms:modified xsi:type="dcterms:W3CDTF">2020-10-21T06:21:16Z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